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6380" windowHeight="8010" tabRatio="557" activeTab="10"/>
  </bookViews>
  <sheets>
    <sheet name="A" sheetId="3" r:id="rId1"/>
    <sheet name="B" sheetId="2" r:id="rId2"/>
    <sheet name="C" sheetId="1" r:id="rId3"/>
    <sheet name="Č" sheetId="11" r:id="rId4"/>
    <sheet name="D" sheetId="9" r:id="rId5"/>
    <sheet name="E" sheetId="10" r:id="rId6"/>
    <sheet name="F" sheetId="13" r:id="rId7"/>
    <sheet name="Teorija A" sheetId="6" r:id="rId8"/>
    <sheet name="Teorija BEF" sheetId="5" r:id="rId9"/>
    <sheet name="teorija CČD" sheetId="4" r:id="rId10"/>
    <sheet name="skupno za tisk" sheetId="7" r:id="rId11"/>
    <sheet name="Tabele" sheetId="8" r:id="rId12"/>
  </sheets>
  <definedNames>
    <definedName name="Excel_BuiltIn_Print_Area_7">'skupno za tisk'!$A$1:$Z$60</definedName>
    <definedName name="Excel_BuiltIn_Print_Area_7_1">'skupno za tisk'!$A$1:$Y$48</definedName>
    <definedName name="KT">Tabele!$A$3:$B$8</definedName>
    <definedName name="_xlnm.Print_Area" localSheetId="10">'skupno za tisk'!$A$1:$AA$61</definedName>
  </definedNames>
  <calcPr calcId="145621"/>
</workbook>
</file>

<file path=xl/calcChain.xml><?xml version="1.0" encoding="utf-8"?>
<calcChain xmlns="http://schemas.openxmlformats.org/spreadsheetml/2006/main">
  <c r="E67" i="7" l="1"/>
  <c r="D67" i="7"/>
  <c r="C67" i="7"/>
  <c r="E95" i="7"/>
  <c r="C95" i="7"/>
  <c r="D95" i="7"/>
  <c r="E76" i="7"/>
  <c r="D76" i="7"/>
  <c r="C76" i="7"/>
  <c r="Q94" i="7"/>
  <c r="P94" i="7"/>
  <c r="O94" i="7"/>
  <c r="T94" i="7"/>
  <c r="S94" i="7"/>
  <c r="R94" i="7"/>
  <c r="W94" i="7"/>
  <c r="W93" i="7"/>
  <c r="T93" i="7"/>
  <c r="S93" i="7"/>
  <c r="R93" i="7"/>
  <c r="Q93" i="7"/>
  <c r="P93" i="7"/>
  <c r="O93" i="7"/>
  <c r="O84" i="7"/>
  <c r="P84" i="7"/>
  <c r="Q84" i="7"/>
  <c r="R84" i="7"/>
  <c r="S84" i="7"/>
  <c r="T84" i="7"/>
  <c r="W84" i="7"/>
  <c r="O85" i="7"/>
  <c r="P85" i="7"/>
  <c r="Q85" i="7"/>
  <c r="R85" i="7"/>
  <c r="S85" i="7"/>
  <c r="T85" i="7"/>
  <c r="W85" i="7"/>
  <c r="O86" i="7"/>
  <c r="P86" i="7"/>
  <c r="Q86" i="7"/>
  <c r="R86" i="7"/>
  <c r="S86" i="7"/>
  <c r="T86" i="7"/>
  <c r="W86" i="7"/>
  <c r="O87" i="7"/>
  <c r="P87" i="7"/>
  <c r="Q87" i="7"/>
  <c r="R87" i="7"/>
  <c r="S87" i="7"/>
  <c r="T87" i="7"/>
  <c r="W87" i="7"/>
  <c r="O88" i="7"/>
  <c r="P88" i="7"/>
  <c r="Q88" i="7"/>
  <c r="R88" i="7"/>
  <c r="S88" i="7"/>
  <c r="T88" i="7"/>
  <c r="W88" i="7"/>
  <c r="O89" i="7"/>
  <c r="P89" i="7"/>
  <c r="Q89" i="7"/>
  <c r="R89" i="7"/>
  <c r="S89" i="7"/>
  <c r="T89" i="7"/>
  <c r="W89" i="7"/>
  <c r="O90" i="7"/>
  <c r="P90" i="7"/>
  <c r="Q90" i="7"/>
  <c r="R90" i="7"/>
  <c r="S90" i="7"/>
  <c r="T90" i="7"/>
  <c r="W90" i="7"/>
  <c r="O91" i="7"/>
  <c r="P91" i="7"/>
  <c r="Q91" i="7"/>
  <c r="R91" i="7"/>
  <c r="S91" i="7"/>
  <c r="T91" i="7"/>
  <c r="W91" i="7"/>
  <c r="O92" i="7"/>
  <c r="P92" i="7"/>
  <c r="Q92" i="7"/>
  <c r="R92" i="7"/>
  <c r="S92" i="7"/>
  <c r="T92" i="7"/>
  <c r="W92" i="7"/>
  <c r="W83" i="7"/>
  <c r="T83" i="7"/>
  <c r="S83" i="7"/>
  <c r="R83" i="7"/>
  <c r="Q83" i="7"/>
  <c r="P83" i="7"/>
  <c r="O83" i="7"/>
  <c r="N83" i="7"/>
  <c r="M83" i="7"/>
  <c r="L83" i="7"/>
  <c r="M94" i="7"/>
  <c r="M93" i="7"/>
  <c r="M84" i="7"/>
  <c r="M85" i="7"/>
  <c r="M86" i="7"/>
  <c r="M87" i="7"/>
  <c r="M88" i="7"/>
  <c r="M89" i="7"/>
  <c r="M90" i="7"/>
  <c r="M91" i="7"/>
  <c r="M92" i="7"/>
  <c r="L84" i="7"/>
  <c r="L85" i="7"/>
  <c r="L86" i="7"/>
  <c r="L87" i="7"/>
  <c r="L88" i="7"/>
  <c r="L89" i="7"/>
  <c r="L90" i="7"/>
  <c r="L91" i="7"/>
  <c r="L92" i="7"/>
  <c r="L93" i="7"/>
  <c r="L94" i="7"/>
  <c r="I83" i="7"/>
  <c r="J83" i="7"/>
  <c r="K83" i="7"/>
  <c r="H83" i="7"/>
  <c r="G83" i="7"/>
  <c r="E83" i="7"/>
  <c r="F83" i="7"/>
  <c r="D94" i="7"/>
  <c r="E94" i="7"/>
  <c r="F94" i="7"/>
  <c r="G94" i="7"/>
  <c r="H94" i="7"/>
  <c r="I94" i="7"/>
  <c r="J94" i="7"/>
  <c r="K94" i="7"/>
  <c r="N94" i="7"/>
  <c r="C94" i="7"/>
  <c r="D83" i="7"/>
  <c r="C93" i="7"/>
  <c r="D93" i="7"/>
  <c r="E93" i="7"/>
  <c r="F93" i="7"/>
  <c r="G93" i="7"/>
  <c r="H93" i="7"/>
  <c r="I93" i="7"/>
  <c r="J93" i="7"/>
  <c r="K93" i="7"/>
  <c r="N93" i="7"/>
  <c r="C83" i="7"/>
  <c r="B94" i="7"/>
  <c r="B93" i="7"/>
  <c r="B83" i="7"/>
  <c r="A79" i="7"/>
  <c r="N92" i="7"/>
  <c r="K92" i="7"/>
  <c r="J92" i="7"/>
  <c r="I92" i="7"/>
  <c r="H92" i="7"/>
  <c r="G92" i="7"/>
  <c r="F92" i="7"/>
  <c r="E92" i="7"/>
  <c r="D92" i="7"/>
  <c r="C92" i="7"/>
  <c r="B92" i="7"/>
  <c r="N91" i="7"/>
  <c r="K91" i="7"/>
  <c r="J91" i="7"/>
  <c r="I91" i="7"/>
  <c r="H91" i="7"/>
  <c r="G91" i="7"/>
  <c r="F91" i="7"/>
  <c r="E91" i="7"/>
  <c r="D91" i="7"/>
  <c r="C91" i="7"/>
  <c r="B91" i="7"/>
  <c r="N90" i="7"/>
  <c r="K90" i="7"/>
  <c r="J90" i="7"/>
  <c r="I90" i="7"/>
  <c r="H90" i="7"/>
  <c r="G90" i="7"/>
  <c r="F90" i="7"/>
  <c r="E90" i="7"/>
  <c r="D90" i="7"/>
  <c r="C90" i="7"/>
  <c r="B90" i="7"/>
  <c r="N89" i="7"/>
  <c r="K89" i="7"/>
  <c r="J89" i="7"/>
  <c r="I89" i="7"/>
  <c r="H89" i="7"/>
  <c r="G89" i="7"/>
  <c r="F89" i="7"/>
  <c r="E89" i="7"/>
  <c r="D89" i="7"/>
  <c r="C89" i="7"/>
  <c r="B89" i="7"/>
  <c r="N88" i="7"/>
  <c r="K88" i="7"/>
  <c r="J88" i="7"/>
  <c r="I88" i="7"/>
  <c r="H88" i="7"/>
  <c r="G88" i="7"/>
  <c r="F88" i="7"/>
  <c r="E88" i="7"/>
  <c r="D88" i="7"/>
  <c r="C88" i="7"/>
  <c r="B88" i="7"/>
  <c r="N87" i="7"/>
  <c r="K87" i="7"/>
  <c r="J87" i="7"/>
  <c r="I87" i="7"/>
  <c r="H87" i="7"/>
  <c r="G87" i="7"/>
  <c r="F87" i="7"/>
  <c r="E87" i="7"/>
  <c r="D87" i="7"/>
  <c r="C87" i="7"/>
  <c r="B87" i="7"/>
  <c r="N86" i="7"/>
  <c r="K86" i="7"/>
  <c r="J86" i="7"/>
  <c r="I86" i="7"/>
  <c r="H86" i="7"/>
  <c r="G86" i="7"/>
  <c r="F86" i="7"/>
  <c r="E86" i="7"/>
  <c r="D86" i="7"/>
  <c r="C86" i="7"/>
  <c r="B86" i="7"/>
  <c r="N85" i="7"/>
  <c r="K85" i="7"/>
  <c r="J85" i="7"/>
  <c r="I85" i="7"/>
  <c r="H85" i="7"/>
  <c r="G85" i="7"/>
  <c r="F85" i="7"/>
  <c r="E85" i="7"/>
  <c r="D85" i="7"/>
  <c r="C85" i="7"/>
  <c r="B85" i="7"/>
  <c r="N84" i="7"/>
  <c r="K84" i="7"/>
  <c r="J84" i="7"/>
  <c r="I84" i="7"/>
  <c r="H84" i="7"/>
  <c r="G84" i="7"/>
  <c r="F84" i="7"/>
  <c r="E84" i="7"/>
  <c r="D84" i="7"/>
  <c r="C84" i="7"/>
  <c r="B84" i="7"/>
  <c r="T82" i="7"/>
  <c r="S82" i="7"/>
  <c r="R82" i="7"/>
  <c r="X81" i="7"/>
  <c r="W81" i="7"/>
  <c r="V81" i="7"/>
  <c r="U81" i="7"/>
  <c r="R81" i="7"/>
  <c r="Q81" i="7"/>
  <c r="P81" i="7"/>
  <c r="O81" i="7"/>
  <c r="N81" i="7"/>
  <c r="M81" i="7"/>
  <c r="L81" i="7"/>
  <c r="K81" i="7"/>
  <c r="J81" i="7"/>
  <c r="I81" i="7"/>
  <c r="H81" i="7"/>
  <c r="G81" i="7"/>
  <c r="F81" i="7"/>
  <c r="E81" i="7"/>
  <c r="D81" i="7"/>
  <c r="C81" i="7"/>
  <c r="B81" i="7"/>
  <c r="A81" i="7"/>
  <c r="L75" i="7"/>
  <c r="M75" i="7"/>
  <c r="C75" i="7"/>
  <c r="D75" i="7"/>
  <c r="E75" i="7"/>
  <c r="F75" i="7"/>
  <c r="G75" i="7"/>
  <c r="H75" i="7"/>
  <c r="I75" i="7"/>
  <c r="J75" i="7"/>
  <c r="K75" i="7"/>
  <c r="N75" i="7"/>
  <c r="O75" i="7"/>
  <c r="P75" i="7"/>
  <c r="Q75" i="7"/>
  <c r="R75" i="7"/>
  <c r="S75" i="7"/>
  <c r="T75" i="7"/>
  <c r="U75" i="7"/>
  <c r="V75" i="7"/>
  <c r="W75" i="7"/>
  <c r="X75" i="7"/>
  <c r="Y75" i="7"/>
  <c r="Z75" i="7"/>
  <c r="O74" i="7"/>
  <c r="P74" i="7"/>
  <c r="Q74" i="7"/>
  <c r="R74" i="7"/>
  <c r="S74" i="7"/>
  <c r="T74" i="7"/>
  <c r="U74" i="7"/>
  <c r="V74" i="7"/>
  <c r="W74" i="7"/>
  <c r="X74" i="7"/>
  <c r="Y74" i="7"/>
  <c r="Z74" i="7"/>
  <c r="N74" i="7"/>
  <c r="M74" i="7"/>
  <c r="L74" i="7"/>
  <c r="K74" i="7"/>
  <c r="J74" i="7"/>
  <c r="I74" i="7"/>
  <c r="H74" i="7"/>
  <c r="G74" i="7"/>
  <c r="F74" i="7"/>
  <c r="E74" i="7"/>
  <c r="D74" i="7"/>
  <c r="C74" i="7"/>
  <c r="B75" i="7"/>
  <c r="B74" i="7"/>
  <c r="A75" i="7"/>
  <c r="A66" i="7"/>
  <c r="A74" i="7"/>
  <c r="A70" i="7"/>
  <c r="V73" i="7"/>
  <c r="U73" i="7"/>
  <c r="T73" i="7"/>
  <c r="Z72" i="7"/>
  <c r="Y72" i="7"/>
  <c r="X72" i="7"/>
  <c r="W72" i="7"/>
  <c r="T72" i="7"/>
  <c r="S72" i="7"/>
  <c r="R72" i="7"/>
  <c r="Q72" i="7"/>
  <c r="P72" i="7"/>
  <c r="O72" i="7"/>
  <c r="N72" i="7"/>
  <c r="M72" i="7"/>
  <c r="L72" i="7"/>
  <c r="K72" i="7"/>
  <c r="J72" i="7"/>
  <c r="I72" i="7"/>
  <c r="H72" i="7"/>
  <c r="G72" i="7"/>
  <c r="F72" i="7"/>
  <c r="E72" i="7"/>
  <c r="D72" i="7"/>
  <c r="C72" i="7"/>
  <c r="B72" i="7"/>
  <c r="A72" i="7"/>
  <c r="Y66" i="7"/>
  <c r="A62" i="7"/>
  <c r="A47" i="7"/>
  <c r="M40" i="7"/>
  <c r="M41" i="7"/>
  <c r="M42" i="7"/>
  <c r="M43" i="7"/>
  <c r="M39" i="7"/>
  <c r="M30" i="7"/>
  <c r="M31" i="7"/>
  <c r="M32" i="7"/>
  <c r="M33" i="7"/>
  <c r="M34" i="7"/>
  <c r="M35" i="7"/>
  <c r="M36" i="7"/>
  <c r="M37" i="7"/>
  <c r="M38" i="7"/>
  <c r="L40" i="7"/>
  <c r="L41" i="7"/>
  <c r="L42" i="7"/>
  <c r="L43" i="7"/>
  <c r="L39" i="7"/>
  <c r="L30" i="7"/>
  <c r="L31" i="7"/>
  <c r="L32" i="7"/>
  <c r="L33" i="7"/>
  <c r="L34" i="7"/>
  <c r="L35" i="7"/>
  <c r="L36" i="7"/>
  <c r="L37" i="7"/>
  <c r="L38" i="7"/>
  <c r="E29" i="7"/>
  <c r="E30" i="7"/>
  <c r="E31" i="7"/>
  <c r="E32" i="7"/>
  <c r="E33" i="7"/>
  <c r="E34" i="7"/>
  <c r="E35" i="7"/>
  <c r="E36" i="7"/>
  <c r="E37" i="7"/>
  <c r="E38" i="7"/>
  <c r="B40" i="7"/>
  <c r="C40" i="7"/>
  <c r="D40" i="7"/>
  <c r="E40" i="7"/>
  <c r="F40" i="7"/>
  <c r="G40" i="7"/>
  <c r="H40" i="7"/>
  <c r="I40" i="7"/>
  <c r="J40" i="7"/>
  <c r="K40" i="7"/>
  <c r="N40" i="7"/>
  <c r="O40" i="7"/>
  <c r="P40" i="7"/>
  <c r="Q40" i="7"/>
  <c r="R40" i="7"/>
  <c r="S40" i="7"/>
  <c r="T40" i="7"/>
  <c r="W40" i="7"/>
  <c r="B41" i="7"/>
  <c r="C41" i="7"/>
  <c r="D41" i="7"/>
  <c r="E41" i="7"/>
  <c r="F41" i="7"/>
  <c r="G41" i="7"/>
  <c r="H41" i="7"/>
  <c r="I41" i="7"/>
  <c r="J41" i="7"/>
  <c r="K41" i="7"/>
  <c r="N41" i="7"/>
  <c r="O41" i="7"/>
  <c r="P41" i="7"/>
  <c r="Q41" i="7"/>
  <c r="R41" i="7"/>
  <c r="S41" i="7"/>
  <c r="T41" i="7"/>
  <c r="W41" i="7"/>
  <c r="B42" i="7"/>
  <c r="C42" i="7"/>
  <c r="D42" i="7"/>
  <c r="E42" i="7"/>
  <c r="F42" i="7"/>
  <c r="G42" i="7"/>
  <c r="H42" i="7"/>
  <c r="I42" i="7"/>
  <c r="J42" i="7"/>
  <c r="K42" i="7"/>
  <c r="N42" i="7"/>
  <c r="O42" i="7"/>
  <c r="P42" i="7"/>
  <c r="Q42" i="7"/>
  <c r="R42" i="7"/>
  <c r="S42" i="7"/>
  <c r="T42" i="7"/>
  <c r="U42" i="7"/>
  <c r="W42" i="7"/>
  <c r="B43" i="7"/>
  <c r="C43" i="7"/>
  <c r="D43" i="7"/>
  <c r="E43" i="7"/>
  <c r="F43" i="7"/>
  <c r="G43" i="7"/>
  <c r="H43" i="7"/>
  <c r="I43" i="7"/>
  <c r="J43" i="7"/>
  <c r="K43" i="7"/>
  <c r="N43" i="7"/>
  <c r="O43" i="7"/>
  <c r="P43" i="7"/>
  <c r="Q43" i="7"/>
  <c r="R43" i="7"/>
  <c r="S43" i="7"/>
  <c r="T43" i="7"/>
  <c r="W43" i="7"/>
  <c r="C39" i="7"/>
  <c r="D39" i="7"/>
  <c r="E39" i="7"/>
  <c r="F39" i="7"/>
  <c r="G39" i="7"/>
  <c r="H39" i="7"/>
  <c r="I39" i="7"/>
  <c r="J39" i="7"/>
  <c r="K39" i="7"/>
  <c r="N39" i="7"/>
  <c r="O39" i="7"/>
  <c r="P39" i="7"/>
  <c r="Q39" i="7"/>
  <c r="R39" i="7"/>
  <c r="S39" i="7"/>
  <c r="T39" i="7"/>
  <c r="W39" i="7"/>
  <c r="B39" i="7"/>
  <c r="B30" i="7"/>
  <c r="C30" i="7"/>
  <c r="D30" i="7"/>
  <c r="F30" i="7"/>
  <c r="G30" i="7"/>
  <c r="H30" i="7"/>
  <c r="I30" i="7"/>
  <c r="J30" i="7"/>
  <c r="K30" i="7"/>
  <c r="N30" i="7"/>
  <c r="O30" i="7"/>
  <c r="Q30" i="7"/>
  <c r="R30" i="7"/>
  <c r="S30" i="7"/>
  <c r="T30" i="7"/>
  <c r="B31" i="7"/>
  <c r="C31" i="7"/>
  <c r="D31" i="7"/>
  <c r="F31" i="7"/>
  <c r="G31" i="7"/>
  <c r="H31" i="7"/>
  <c r="I31" i="7"/>
  <c r="J31" i="7"/>
  <c r="K31" i="7"/>
  <c r="N31" i="7"/>
  <c r="O31" i="7"/>
  <c r="Q31" i="7"/>
  <c r="R31" i="7"/>
  <c r="S31" i="7"/>
  <c r="T31" i="7"/>
  <c r="B32" i="7"/>
  <c r="C32" i="7"/>
  <c r="D32" i="7"/>
  <c r="F32" i="7"/>
  <c r="G32" i="7"/>
  <c r="H32" i="7"/>
  <c r="I32" i="7"/>
  <c r="J32" i="7"/>
  <c r="K32" i="7"/>
  <c r="N32" i="7"/>
  <c r="O32" i="7"/>
  <c r="Q32" i="7"/>
  <c r="R32" i="7"/>
  <c r="S32" i="7"/>
  <c r="T32" i="7"/>
  <c r="B33" i="7"/>
  <c r="C33" i="7"/>
  <c r="D33" i="7"/>
  <c r="F33" i="7"/>
  <c r="G33" i="7"/>
  <c r="H33" i="7"/>
  <c r="I33" i="7"/>
  <c r="J33" i="7"/>
  <c r="K33" i="7"/>
  <c r="N33" i="7"/>
  <c r="O33" i="7"/>
  <c r="Q33" i="7"/>
  <c r="R33" i="7"/>
  <c r="S33" i="7"/>
  <c r="T33" i="7"/>
  <c r="B34" i="7"/>
  <c r="C34" i="7"/>
  <c r="D34" i="7"/>
  <c r="F34" i="7"/>
  <c r="G34" i="7"/>
  <c r="H34" i="7"/>
  <c r="I34" i="7"/>
  <c r="J34" i="7"/>
  <c r="K34" i="7"/>
  <c r="N34" i="7"/>
  <c r="O34" i="7"/>
  <c r="Q34" i="7"/>
  <c r="R34" i="7"/>
  <c r="S34" i="7"/>
  <c r="T34" i="7"/>
  <c r="B35" i="7"/>
  <c r="C35" i="7"/>
  <c r="D35" i="7"/>
  <c r="F35" i="7"/>
  <c r="G35" i="7"/>
  <c r="H35" i="7"/>
  <c r="I35" i="7"/>
  <c r="J35" i="7"/>
  <c r="K35" i="7"/>
  <c r="N35" i="7"/>
  <c r="O35" i="7"/>
  <c r="Q35" i="7"/>
  <c r="R35" i="7"/>
  <c r="S35" i="7"/>
  <c r="T35" i="7"/>
  <c r="B36" i="7"/>
  <c r="C36" i="7"/>
  <c r="D36" i="7"/>
  <c r="F36" i="7"/>
  <c r="G36" i="7"/>
  <c r="H36" i="7"/>
  <c r="I36" i="7"/>
  <c r="J36" i="7"/>
  <c r="K36" i="7"/>
  <c r="N36" i="7"/>
  <c r="O36" i="7"/>
  <c r="Q36" i="7"/>
  <c r="R36" i="7"/>
  <c r="S36" i="7"/>
  <c r="T36" i="7"/>
  <c r="B37" i="7"/>
  <c r="C37" i="7"/>
  <c r="D37" i="7"/>
  <c r="F37" i="7"/>
  <c r="G37" i="7"/>
  <c r="H37" i="7"/>
  <c r="I37" i="7"/>
  <c r="J37" i="7"/>
  <c r="K37" i="7"/>
  <c r="N37" i="7"/>
  <c r="O37" i="7"/>
  <c r="Q37" i="7"/>
  <c r="R37" i="7"/>
  <c r="S37" i="7"/>
  <c r="T37" i="7"/>
  <c r="B38" i="7"/>
  <c r="C38" i="7"/>
  <c r="D38" i="7"/>
  <c r="F38" i="7"/>
  <c r="G38" i="7"/>
  <c r="H38" i="7"/>
  <c r="I38" i="7"/>
  <c r="J38" i="7"/>
  <c r="K38" i="7"/>
  <c r="N38" i="7"/>
  <c r="O38" i="7"/>
  <c r="Q38" i="7"/>
  <c r="R38" i="7"/>
  <c r="S38" i="7"/>
  <c r="T38" i="7"/>
  <c r="W18" i="7"/>
  <c r="W19" i="7"/>
  <c r="W20" i="7"/>
  <c r="W21" i="7"/>
  <c r="W17" i="7"/>
  <c r="T18" i="7"/>
  <c r="T19" i="7"/>
  <c r="T20" i="7"/>
  <c r="T21" i="7"/>
  <c r="T17" i="7"/>
  <c r="S18" i="7"/>
  <c r="S19" i="7"/>
  <c r="S20" i="7"/>
  <c r="S21" i="7"/>
  <c r="S17" i="7"/>
  <c r="R18" i="7"/>
  <c r="R19" i="7"/>
  <c r="R20" i="7"/>
  <c r="R21" i="7"/>
  <c r="R17" i="7"/>
  <c r="Q18" i="7"/>
  <c r="Q19" i="7"/>
  <c r="Q20" i="7"/>
  <c r="Q21" i="7"/>
  <c r="Q17" i="7"/>
  <c r="P18" i="7"/>
  <c r="P19" i="7"/>
  <c r="P20" i="7"/>
  <c r="P21" i="7"/>
  <c r="P17" i="7"/>
  <c r="O18" i="7"/>
  <c r="O19" i="7"/>
  <c r="O20" i="7"/>
  <c r="O21" i="7"/>
  <c r="O17" i="7"/>
  <c r="N18" i="7"/>
  <c r="N19" i="7"/>
  <c r="N20" i="7"/>
  <c r="N21" i="7"/>
  <c r="N17" i="7"/>
  <c r="M18" i="7"/>
  <c r="M19" i="7"/>
  <c r="M20" i="7"/>
  <c r="M21" i="7"/>
  <c r="M17" i="7"/>
  <c r="M8" i="7"/>
  <c r="N8" i="7"/>
  <c r="O8" i="7"/>
  <c r="P8" i="7"/>
  <c r="Q8" i="7"/>
  <c r="R8" i="7"/>
  <c r="S8" i="7"/>
  <c r="T8" i="7"/>
  <c r="W8" i="7"/>
  <c r="M9" i="7"/>
  <c r="N9" i="7"/>
  <c r="O9" i="7"/>
  <c r="P9" i="7"/>
  <c r="Q9" i="7"/>
  <c r="R9" i="7"/>
  <c r="S9" i="7"/>
  <c r="T9" i="7"/>
  <c r="W9" i="7"/>
  <c r="M10" i="7"/>
  <c r="N10" i="7"/>
  <c r="O10" i="7"/>
  <c r="P10" i="7"/>
  <c r="Q10" i="7"/>
  <c r="R10" i="7"/>
  <c r="S10" i="7"/>
  <c r="T10" i="7"/>
  <c r="W10" i="7"/>
  <c r="M11" i="7"/>
  <c r="N11" i="7"/>
  <c r="O11" i="7"/>
  <c r="P11" i="7"/>
  <c r="Q11" i="7"/>
  <c r="R11" i="7"/>
  <c r="S11" i="7"/>
  <c r="T11" i="7"/>
  <c r="W11" i="7"/>
  <c r="M12" i="7"/>
  <c r="N12" i="7"/>
  <c r="O12" i="7"/>
  <c r="P12" i="7"/>
  <c r="Q12" i="7"/>
  <c r="R12" i="7"/>
  <c r="S12" i="7"/>
  <c r="T12" i="7"/>
  <c r="W12" i="7"/>
  <c r="M13" i="7"/>
  <c r="N13" i="7"/>
  <c r="O13" i="7"/>
  <c r="P13" i="7"/>
  <c r="Q13" i="7"/>
  <c r="R13" i="7"/>
  <c r="S13" i="7"/>
  <c r="T13" i="7"/>
  <c r="W13" i="7"/>
  <c r="M14" i="7"/>
  <c r="N14" i="7"/>
  <c r="O14" i="7"/>
  <c r="P14" i="7"/>
  <c r="Q14" i="7"/>
  <c r="R14" i="7"/>
  <c r="S14" i="7"/>
  <c r="T14" i="7"/>
  <c r="W14" i="7"/>
  <c r="M15" i="7"/>
  <c r="N15" i="7"/>
  <c r="O15" i="7"/>
  <c r="P15" i="7"/>
  <c r="Q15" i="7"/>
  <c r="R15" i="7"/>
  <c r="S15" i="7"/>
  <c r="T15" i="7"/>
  <c r="W15" i="7"/>
  <c r="M16" i="7"/>
  <c r="N16" i="7"/>
  <c r="O16" i="7"/>
  <c r="P16" i="7"/>
  <c r="Q16" i="7"/>
  <c r="R16" i="7"/>
  <c r="S16" i="7"/>
  <c r="T16" i="7"/>
  <c r="W16" i="7"/>
  <c r="L18" i="7"/>
  <c r="L19" i="7"/>
  <c r="L20" i="7"/>
  <c r="L21" i="7"/>
  <c r="L17" i="7"/>
  <c r="L8" i="7"/>
  <c r="L9" i="7"/>
  <c r="L10" i="7"/>
  <c r="L11" i="7"/>
  <c r="L12" i="7"/>
  <c r="L13" i="7"/>
  <c r="L14" i="7"/>
  <c r="L15" i="7"/>
  <c r="L16" i="7"/>
  <c r="L7" i="7"/>
  <c r="K18" i="7"/>
  <c r="K19" i="7"/>
  <c r="K20" i="7"/>
  <c r="K21" i="7"/>
  <c r="K17" i="7"/>
  <c r="J18" i="7"/>
  <c r="J19" i="7"/>
  <c r="J20" i="7"/>
  <c r="J21" i="7"/>
  <c r="J17" i="7"/>
  <c r="J8" i="7"/>
  <c r="J9" i="7"/>
  <c r="J10" i="7"/>
  <c r="J11" i="7"/>
  <c r="J12" i="7"/>
  <c r="J13" i="7"/>
  <c r="J14" i="7"/>
  <c r="J15" i="7"/>
  <c r="J16" i="7"/>
  <c r="K8" i="7"/>
  <c r="K9" i="7"/>
  <c r="K10" i="7"/>
  <c r="K11" i="7"/>
  <c r="K12" i="7"/>
  <c r="K13" i="7"/>
  <c r="K14" i="7"/>
  <c r="K15" i="7"/>
  <c r="K16" i="7"/>
  <c r="J7" i="7"/>
  <c r="I19" i="7"/>
  <c r="I20" i="7"/>
  <c r="I21" i="7"/>
  <c r="I18" i="7"/>
  <c r="H18" i="7"/>
  <c r="H19" i="7"/>
  <c r="H20" i="7"/>
  <c r="H21" i="7"/>
  <c r="H17" i="7"/>
  <c r="I17" i="7"/>
  <c r="I8" i="7"/>
  <c r="I9" i="7"/>
  <c r="I10" i="7"/>
  <c r="I11" i="7"/>
  <c r="I12" i="7"/>
  <c r="I13" i="7"/>
  <c r="I14" i="7"/>
  <c r="I15" i="7"/>
  <c r="I16" i="7"/>
  <c r="I7" i="7"/>
  <c r="H8" i="7"/>
  <c r="H9" i="7"/>
  <c r="H10" i="7"/>
  <c r="H11" i="7"/>
  <c r="H12" i="7"/>
  <c r="H13" i="7"/>
  <c r="H14" i="7"/>
  <c r="H15" i="7"/>
  <c r="H16" i="7"/>
  <c r="G18" i="7"/>
  <c r="G19" i="7"/>
  <c r="G20" i="7"/>
  <c r="G21" i="7"/>
  <c r="G17" i="7"/>
  <c r="F18" i="7"/>
  <c r="F19" i="7"/>
  <c r="F20" i="7"/>
  <c r="F21" i="7"/>
  <c r="F17" i="7"/>
  <c r="F8" i="7"/>
  <c r="G8" i="7"/>
  <c r="F9" i="7"/>
  <c r="G9" i="7"/>
  <c r="F10" i="7"/>
  <c r="G10" i="7"/>
  <c r="F11" i="7"/>
  <c r="G11" i="7"/>
  <c r="F12" i="7"/>
  <c r="G12" i="7"/>
  <c r="F13" i="7"/>
  <c r="G13" i="7"/>
  <c r="F14" i="7"/>
  <c r="G14" i="7"/>
  <c r="F15" i="7"/>
  <c r="G15" i="7"/>
  <c r="F16" i="7"/>
  <c r="G16" i="7"/>
  <c r="E18" i="7"/>
  <c r="E19" i="7"/>
  <c r="E20" i="7"/>
  <c r="E21" i="7"/>
  <c r="E17" i="7"/>
  <c r="E8" i="7"/>
  <c r="E9" i="7"/>
  <c r="E10" i="7"/>
  <c r="E11" i="7"/>
  <c r="E12" i="7"/>
  <c r="E13" i="7"/>
  <c r="E14" i="7"/>
  <c r="E15" i="7"/>
  <c r="E16" i="7"/>
  <c r="E7" i="7"/>
  <c r="D18" i="7"/>
  <c r="D19" i="7"/>
  <c r="D20" i="7"/>
  <c r="D21" i="7"/>
  <c r="D17" i="7"/>
  <c r="D8" i="7"/>
  <c r="D9" i="7"/>
  <c r="D10" i="7"/>
  <c r="D11" i="7"/>
  <c r="D12" i="7"/>
  <c r="D13" i="7"/>
  <c r="D14" i="7"/>
  <c r="D15" i="7"/>
  <c r="D16" i="7"/>
  <c r="C21" i="7"/>
  <c r="C20" i="7"/>
  <c r="C19" i="7"/>
  <c r="C18" i="7"/>
  <c r="C17" i="7"/>
  <c r="C7" i="7"/>
  <c r="C8" i="7"/>
  <c r="C9" i="7"/>
  <c r="C10" i="7"/>
  <c r="C11" i="7"/>
  <c r="C12" i="7"/>
  <c r="C13" i="7"/>
  <c r="C14" i="7"/>
  <c r="C15" i="7"/>
  <c r="C16" i="7"/>
  <c r="B21" i="7"/>
  <c r="B20" i="7"/>
  <c r="B19" i="7"/>
  <c r="B18" i="7"/>
  <c r="B17" i="7"/>
  <c r="B8" i="7"/>
  <c r="B9" i="7"/>
  <c r="B10" i="7"/>
  <c r="B11" i="7"/>
  <c r="B12" i="7"/>
  <c r="B13" i="7"/>
  <c r="B14" i="7"/>
  <c r="B15" i="7"/>
  <c r="B16" i="7"/>
  <c r="P9" i="9" l="1"/>
  <c r="P8" i="11"/>
  <c r="O9" i="1"/>
  <c r="P9" i="1"/>
  <c r="O13" i="2"/>
  <c r="Q13" i="2"/>
  <c r="R13" i="2"/>
  <c r="S13" i="2"/>
  <c r="T13" i="2"/>
  <c r="U13" i="2"/>
  <c r="V13" i="2"/>
  <c r="N13" i="2"/>
  <c r="N13" i="3"/>
  <c r="O13" i="3"/>
  <c r="Q13" i="3"/>
  <c r="R13" i="3"/>
  <c r="S13" i="3"/>
  <c r="T13" i="3"/>
  <c r="U13" i="3"/>
  <c r="V13" i="3"/>
  <c r="S66" i="7"/>
  <c r="R66" i="7"/>
  <c r="Q66" i="7"/>
  <c r="P66" i="7"/>
  <c r="O66" i="7"/>
  <c r="N66" i="7"/>
  <c r="M66" i="7"/>
  <c r="L66" i="7"/>
  <c r="K66" i="7"/>
  <c r="I66" i="7"/>
  <c r="H66" i="7"/>
  <c r="G66" i="7"/>
  <c r="F66" i="7"/>
  <c r="E66" i="7"/>
  <c r="D66" i="7"/>
  <c r="C66" i="7"/>
  <c r="B66" i="7"/>
  <c r="V66" i="7"/>
  <c r="U66" i="7"/>
  <c r="T66" i="7"/>
  <c r="V65" i="7"/>
  <c r="U65" i="7"/>
  <c r="T65" i="7"/>
  <c r="Z64" i="7"/>
  <c r="Y64" i="7"/>
  <c r="X64" i="7"/>
  <c r="W64" i="7"/>
  <c r="T64" i="7"/>
  <c r="S64" i="7"/>
  <c r="R64" i="7"/>
  <c r="Q64" i="7"/>
  <c r="P64" i="7"/>
  <c r="O64" i="7"/>
  <c r="N64" i="7"/>
  <c r="M64" i="7"/>
  <c r="L64" i="7"/>
  <c r="K64" i="7"/>
  <c r="J64" i="7"/>
  <c r="I64" i="7"/>
  <c r="H64" i="7"/>
  <c r="G64" i="7"/>
  <c r="F64" i="7"/>
  <c r="E64" i="7"/>
  <c r="D64" i="7"/>
  <c r="C64" i="7"/>
  <c r="B64" i="7"/>
  <c r="A64" i="7"/>
  <c r="N8" i="13" l="1"/>
  <c r="N9" i="13"/>
  <c r="N10" i="13"/>
  <c r="N7" i="13"/>
  <c r="N8" i="9"/>
  <c r="N7" i="9"/>
  <c r="N8" i="2"/>
  <c r="N9" i="2"/>
  <c r="N12" i="2"/>
  <c r="N7" i="2"/>
  <c r="N11" i="2"/>
  <c r="N10" i="2"/>
  <c r="N7" i="3"/>
  <c r="N9" i="3"/>
  <c r="N8" i="3"/>
  <c r="N11" i="3"/>
  <c r="N12" i="3"/>
  <c r="N10" i="3"/>
  <c r="N7" i="1"/>
  <c r="N8" i="1"/>
  <c r="Q8" i="13"/>
  <c r="Q9" i="13"/>
  <c r="Q10" i="13"/>
  <c r="Q7" i="13"/>
  <c r="M5" i="6"/>
  <c r="Q7" i="3" s="1"/>
  <c r="M6" i="6"/>
  <c r="Q9" i="3" s="1"/>
  <c r="M7" i="6"/>
  <c r="Q8" i="3" s="1"/>
  <c r="M8" i="6"/>
  <c r="Q11" i="3" s="1"/>
  <c r="M9" i="6"/>
  <c r="Q12" i="3" s="1"/>
  <c r="R5" i="5"/>
  <c r="Q8" i="2" s="1"/>
  <c r="R6" i="5"/>
  <c r="Q9" i="2" s="1"/>
  <c r="R7" i="5"/>
  <c r="Q12" i="2" s="1"/>
  <c r="R8" i="5"/>
  <c r="Q7" i="2" s="1"/>
  <c r="R9" i="5"/>
  <c r="Q11" i="2" s="1"/>
  <c r="R4" i="5"/>
  <c r="Q10" i="2" s="1"/>
  <c r="R15" i="5"/>
  <c r="S9" i="10" s="1"/>
  <c r="R16" i="5"/>
  <c r="S8" i="10" s="1"/>
  <c r="R14" i="5"/>
  <c r="S7" i="10" s="1"/>
  <c r="B15" i="5"/>
  <c r="B16" i="5"/>
  <c r="B14" i="5"/>
  <c r="B8" i="4"/>
  <c r="B7" i="4"/>
  <c r="B6" i="4"/>
  <c r="B4" i="6"/>
  <c r="B5" i="6"/>
  <c r="B6" i="6"/>
  <c r="B7" i="6"/>
  <c r="B8" i="6"/>
  <c r="B9" i="6"/>
  <c r="A1" i="13" l="1"/>
  <c r="T11" i="13"/>
  <c r="Q11" i="13"/>
  <c r="E11" i="13"/>
  <c r="D11" i="13"/>
  <c r="C11" i="13"/>
  <c r="T10" i="13"/>
  <c r="P10" i="13"/>
  <c r="K10" i="13"/>
  <c r="I10" i="13"/>
  <c r="G10" i="13"/>
  <c r="F10" i="13"/>
  <c r="T9" i="13"/>
  <c r="P9" i="13"/>
  <c r="K9" i="13"/>
  <c r="I9" i="13"/>
  <c r="G9" i="13"/>
  <c r="F9" i="13"/>
  <c r="T8" i="13"/>
  <c r="P8" i="13"/>
  <c r="K8" i="13"/>
  <c r="I8" i="13"/>
  <c r="G8" i="13"/>
  <c r="F8" i="13"/>
  <c r="T7" i="13"/>
  <c r="P7" i="13"/>
  <c r="K7" i="13"/>
  <c r="I7" i="13"/>
  <c r="G7" i="13"/>
  <c r="F7" i="13"/>
  <c r="X8" i="11"/>
  <c r="E8" i="11"/>
  <c r="D8" i="11"/>
  <c r="C8" i="11"/>
  <c r="U8" i="11" s="1"/>
  <c r="V7" i="11"/>
  <c r="R7" i="11"/>
  <c r="N7" i="11"/>
  <c r="K7" i="11"/>
  <c r="I7" i="11"/>
  <c r="G7" i="11"/>
  <c r="F7" i="11"/>
  <c r="P8" i="2"/>
  <c r="P9" i="2"/>
  <c r="P12" i="2"/>
  <c r="P7" i="2"/>
  <c r="P11" i="2"/>
  <c r="F7" i="10"/>
  <c r="G7" i="10"/>
  <c r="I7" i="10"/>
  <c r="K7" i="10"/>
  <c r="N7" i="10"/>
  <c r="R7" i="10"/>
  <c r="V7" i="10"/>
  <c r="F9" i="10"/>
  <c r="G9" i="10"/>
  <c r="I9" i="10"/>
  <c r="K9" i="10"/>
  <c r="N9" i="10"/>
  <c r="R9" i="10"/>
  <c r="V9" i="10"/>
  <c r="F8" i="10"/>
  <c r="G8" i="10"/>
  <c r="I8" i="10"/>
  <c r="K8" i="10"/>
  <c r="N8" i="10"/>
  <c r="R8" i="10"/>
  <c r="V8" i="10"/>
  <c r="C10" i="10"/>
  <c r="D10" i="10"/>
  <c r="E10" i="10"/>
  <c r="X10" i="10"/>
  <c r="V8" i="9"/>
  <c r="B9" i="8"/>
  <c r="K7" i="3"/>
  <c r="I7" i="3"/>
  <c r="P7" i="3"/>
  <c r="P13" i="3" s="1"/>
  <c r="K9" i="3"/>
  <c r="I9" i="3"/>
  <c r="P9" i="3"/>
  <c r="K8" i="3"/>
  <c r="I8" i="3"/>
  <c r="P8" i="3"/>
  <c r="F10" i="3"/>
  <c r="G10" i="3"/>
  <c r="N7" i="7"/>
  <c r="P10" i="3"/>
  <c r="T10" i="3"/>
  <c r="P11" i="3"/>
  <c r="P12" i="3"/>
  <c r="F10" i="2"/>
  <c r="G10" i="2"/>
  <c r="P10" i="2"/>
  <c r="P29" i="7" s="1"/>
  <c r="I9" i="2"/>
  <c r="K9" i="2"/>
  <c r="K8" i="2"/>
  <c r="F7" i="9"/>
  <c r="G7" i="9"/>
  <c r="K7" i="9"/>
  <c r="R7" i="9"/>
  <c r="V7" i="9"/>
  <c r="F8" i="9"/>
  <c r="G8" i="9"/>
  <c r="R8" i="9"/>
  <c r="P58" i="7"/>
  <c r="F8" i="1"/>
  <c r="F52" i="7" s="1"/>
  <c r="G8" i="1"/>
  <c r="K8" i="1"/>
  <c r="N52" i="7"/>
  <c r="R8" i="1"/>
  <c r="R52" i="7" s="1"/>
  <c r="V8" i="1"/>
  <c r="F7" i="1"/>
  <c r="G7" i="1"/>
  <c r="K7" i="1"/>
  <c r="K51" i="7" s="1"/>
  <c r="R7" i="1"/>
  <c r="V7" i="1"/>
  <c r="N54" i="7"/>
  <c r="N56" i="7"/>
  <c r="K56" i="7"/>
  <c r="N57" i="7"/>
  <c r="R55" i="7"/>
  <c r="I7" i="9"/>
  <c r="I8" i="9"/>
  <c r="K8" i="9"/>
  <c r="C9" i="9"/>
  <c r="T9" i="9" s="1"/>
  <c r="D9" i="9"/>
  <c r="E9" i="9"/>
  <c r="X9" i="9"/>
  <c r="C9" i="1"/>
  <c r="T9" i="1" s="1"/>
  <c r="A1" i="3"/>
  <c r="I10" i="3"/>
  <c r="K10" i="3"/>
  <c r="K7" i="7" s="1"/>
  <c r="M4" i="6"/>
  <c r="Q10" i="3" s="1"/>
  <c r="Q7" i="7" s="1"/>
  <c r="F7" i="3"/>
  <c r="G7" i="3"/>
  <c r="T7" i="3"/>
  <c r="F9" i="3"/>
  <c r="G9" i="3"/>
  <c r="T9" i="3"/>
  <c r="F8" i="3"/>
  <c r="G8" i="3"/>
  <c r="T8" i="3"/>
  <c r="F11" i="3"/>
  <c r="G11" i="3"/>
  <c r="I11" i="3"/>
  <c r="K11" i="3"/>
  <c r="T11" i="3"/>
  <c r="F12" i="3"/>
  <c r="G12" i="3"/>
  <c r="I12" i="3"/>
  <c r="K12" i="3"/>
  <c r="T12" i="3"/>
  <c r="C13" i="3"/>
  <c r="D13" i="3"/>
  <c r="D22" i="7" s="1"/>
  <c r="E13" i="3"/>
  <c r="E22" i="7" s="1"/>
  <c r="I10" i="2"/>
  <c r="K10" i="2"/>
  <c r="K29" i="7" s="1"/>
  <c r="T10" i="2"/>
  <c r="F8" i="2"/>
  <c r="G8" i="2"/>
  <c r="I8" i="2"/>
  <c r="T8" i="2"/>
  <c r="F9" i="2"/>
  <c r="G9" i="2"/>
  <c r="T9" i="2"/>
  <c r="F12" i="2"/>
  <c r="G12" i="2"/>
  <c r="I12" i="2"/>
  <c r="K12" i="2"/>
  <c r="T12" i="2"/>
  <c r="F7" i="2"/>
  <c r="G7" i="2"/>
  <c r="I7" i="2"/>
  <c r="K7" i="2"/>
  <c r="T7" i="2"/>
  <c r="F11" i="2"/>
  <c r="G11" i="2"/>
  <c r="I11" i="2"/>
  <c r="K11" i="2"/>
  <c r="T11" i="2"/>
  <c r="C13" i="2"/>
  <c r="D13" i="2"/>
  <c r="D44" i="7" s="1"/>
  <c r="E13" i="2"/>
  <c r="E44" i="7" s="1"/>
  <c r="I7" i="1"/>
  <c r="O4" i="4"/>
  <c r="S7" i="1" s="1"/>
  <c r="S51" i="7" s="1"/>
  <c r="I8" i="1"/>
  <c r="I52" i="7" s="1"/>
  <c r="O5" i="4"/>
  <c r="S8" i="1" s="1"/>
  <c r="S52" i="7" s="1"/>
  <c r="O6" i="4"/>
  <c r="O7" i="4"/>
  <c r="F53" i="7"/>
  <c r="O8" i="4"/>
  <c r="V53" i="7"/>
  <c r="G54" i="7"/>
  <c r="V54" i="7"/>
  <c r="I56" i="7"/>
  <c r="F57" i="7"/>
  <c r="G58" i="7"/>
  <c r="V58" i="7"/>
  <c r="D9" i="1"/>
  <c r="D59" i="7" s="1"/>
  <c r="E9" i="1"/>
  <c r="E59" i="7" s="1"/>
  <c r="X9" i="1"/>
  <c r="A1" i="7"/>
  <c r="A3" i="7"/>
  <c r="A5" i="7"/>
  <c r="B5" i="7"/>
  <c r="C5" i="7"/>
  <c r="D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U5" i="7"/>
  <c r="V5" i="7"/>
  <c r="W5" i="7"/>
  <c r="X5" i="7"/>
  <c r="R6" i="7"/>
  <c r="S6" i="7"/>
  <c r="T6" i="7"/>
  <c r="B7" i="7"/>
  <c r="D7" i="7"/>
  <c r="F7" i="7"/>
  <c r="H7" i="7"/>
  <c r="M7" i="7"/>
  <c r="O7" i="7"/>
  <c r="R7" i="7"/>
  <c r="S7" i="7"/>
  <c r="A25" i="7"/>
  <c r="A27" i="7"/>
  <c r="B27" i="7"/>
  <c r="C27" i="7"/>
  <c r="D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U27" i="7"/>
  <c r="V27" i="7"/>
  <c r="W27" i="7"/>
  <c r="X27" i="7"/>
  <c r="R28" i="7"/>
  <c r="S28" i="7"/>
  <c r="T28" i="7"/>
  <c r="B29" i="7"/>
  <c r="C29" i="7"/>
  <c r="D29" i="7"/>
  <c r="G29" i="7"/>
  <c r="H29" i="7"/>
  <c r="J29" i="7"/>
  <c r="L29" i="7"/>
  <c r="M29" i="7"/>
  <c r="O29" i="7"/>
  <c r="Q29" i="7"/>
  <c r="R29" i="7"/>
  <c r="S29" i="7"/>
  <c r="A49" i="7"/>
  <c r="B49" i="7"/>
  <c r="C49" i="7"/>
  <c r="D49" i="7"/>
  <c r="E49" i="7"/>
  <c r="F49" i="7"/>
  <c r="G49" i="7"/>
  <c r="H49" i="7"/>
  <c r="I49" i="7"/>
  <c r="J49" i="7"/>
  <c r="K49" i="7"/>
  <c r="L49" i="7"/>
  <c r="M49" i="7"/>
  <c r="N49" i="7"/>
  <c r="O49" i="7"/>
  <c r="P49" i="7"/>
  <c r="Q49" i="7"/>
  <c r="R49" i="7"/>
  <c r="S49" i="7"/>
  <c r="T49" i="7"/>
  <c r="W49" i="7"/>
  <c r="X49" i="7"/>
  <c r="Y49" i="7"/>
  <c r="Z49" i="7"/>
  <c r="T50" i="7"/>
  <c r="U50" i="7"/>
  <c r="V50" i="7"/>
  <c r="A51" i="7"/>
  <c r="B51" i="7"/>
  <c r="C51" i="7"/>
  <c r="D51" i="7"/>
  <c r="E51" i="7"/>
  <c r="F51" i="7"/>
  <c r="H51" i="7"/>
  <c r="I51" i="7"/>
  <c r="L51" i="7"/>
  <c r="M51" i="7"/>
  <c r="N51" i="7"/>
  <c r="O51" i="7"/>
  <c r="P51" i="7"/>
  <c r="Q51" i="7"/>
  <c r="R51" i="7"/>
  <c r="T51" i="7"/>
  <c r="U51" i="7"/>
  <c r="V51" i="7"/>
  <c r="A52" i="7"/>
  <c r="B52" i="7"/>
  <c r="C52" i="7"/>
  <c r="D52" i="7"/>
  <c r="E52" i="7"/>
  <c r="G52" i="7"/>
  <c r="H52" i="7"/>
  <c r="K52" i="7"/>
  <c r="L52" i="7"/>
  <c r="M52" i="7"/>
  <c r="O52" i="7"/>
  <c r="P52" i="7"/>
  <c r="Q52" i="7"/>
  <c r="T52" i="7"/>
  <c r="U52" i="7"/>
  <c r="V52" i="7"/>
  <c r="A53" i="7"/>
  <c r="G53" i="7"/>
  <c r="H53" i="7"/>
  <c r="I53" i="7"/>
  <c r="K53" i="7"/>
  <c r="P53" i="7"/>
  <c r="R53" i="7"/>
  <c r="A54" i="7"/>
  <c r="F54" i="7"/>
  <c r="H54" i="7"/>
  <c r="I54" i="7"/>
  <c r="K54" i="7"/>
  <c r="P54" i="7"/>
  <c r="R54" i="7"/>
  <c r="S54" i="7"/>
  <c r="A55" i="7"/>
  <c r="F55" i="7"/>
  <c r="G55" i="7"/>
  <c r="H55" i="7"/>
  <c r="I55" i="7"/>
  <c r="K55" i="7"/>
  <c r="N55" i="7"/>
  <c r="P55" i="7"/>
  <c r="S55" i="7"/>
  <c r="V55" i="7"/>
  <c r="A56" i="7"/>
  <c r="F56" i="7"/>
  <c r="G56" i="7"/>
  <c r="H56" i="7"/>
  <c r="P56" i="7"/>
  <c r="R56" i="7"/>
  <c r="S56" i="7"/>
  <c r="V56" i="7"/>
  <c r="A57" i="7"/>
  <c r="G57" i="7"/>
  <c r="H57" i="7"/>
  <c r="I57" i="7"/>
  <c r="K57" i="7"/>
  <c r="P57" i="7"/>
  <c r="R57" i="7"/>
  <c r="S57" i="7"/>
  <c r="V57" i="7"/>
  <c r="A58" i="7"/>
  <c r="F58" i="7"/>
  <c r="H58" i="7"/>
  <c r="I58" i="7"/>
  <c r="K58" i="7"/>
  <c r="N58" i="7"/>
  <c r="R58" i="7"/>
  <c r="S58" i="7"/>
  <c r="B3" i="8"/>
  <c r="B4" i="8"/>
  <c r="B5" i="8"/>
  <c r="B6" i="8"/>
  <c r="B7" i="8"/>
  <c r="B8" i="8"/>
  <c r="B4" i="5"/>
  <c r="B5" i="5"/>
  <c r="B6" i="5"/>
  <c r="B7" i="5"/>
  <c r="B8" i="5"/>
  <c r="B9" i="5"/>
  <c r="B4" i="4"/>
  <c r="B5" i="4"/>
  <c r="Y55" i="7"/>
  <c r="Y56" i="7"/>
  <c r="Y57" i="7"/>
  <c r="Y54" i="7"/>
  <c r="Y58" i="7"/>
  <c r="P30" i="7" l="1"/>
  <c r="P34" i="7"/>
  <c r="P38" i="7"/>
  <c r="P37" i="7"/>
  <c r="P31" i="7"/>
  <c r="P35" i="7"/>
  <c r="P32" i="7"/>
  <c r="P36" i="7"/>
  <c r="P33" i="7"/>
  <c r="P13" i="2"/>
  <c r="P7" i="7"/>
  <c r="F29" i="7"/>
  <c r="I29" i="7"/>
  <c r="T29" i="7"/>
  <c r="G7" i="7"/>
  <c r="T7" i="7"/>
  <c r="V9" i="1"/>
  <c r="W12" i="3"/>
  <c r="W11" i="3"/>
  <c r="W8" i="3"/>
  <c r="S7" i="11"/>
  <c r="Y7" i="11" s="1"/>
  <c r="S8" i="9"/>
  <c r="S53" i="7"/>
  <c r="S7" i="9"/>
  <c r="Q9" i="9"/>
  <c r="U9" i="9"/>
  <c r="C44" i="7"/>
  <c r="O8" i="11"/>
  <c r="Q9" i="1"/>
  <c r="N10" i="10"/>
  <c r="Y7" i="9"/>
  <c r="O9" i="9"/>
  <c r="N11" i="13"/>
  <c r="R11" i="13"/>
  <c r="W10" i="13"/>
  <c r="W10" i="2"/>
  <c r="Q10" i="10"/>
  <c r="T10" i="10"/>
  <c r="Y8" i="10"/>
  <c r="V10" i="10"/>
  <c r="U10" i="10"/>
  <c r="Y9" i="10"/>
  <c r="N9" i="9"/>
  <c r="V9" i="9"/>
  <c r="Y8" i="9"/>
  <c r="W8" i="13"/>
  <c r="W7" i="13"/>
  <c r="W9" i="13"/>
  <c r="Y7" i="10"/>
  <c r="Y8" i="1"/>
  <c r="Y52" i="7" s="1"/>
  <c r="Y7" i="1"/>
  <c r="Y51" i="7" s="1"/>
  <c r="W9" i="3"/>
  <c r="W7" i="3"/>
  <c r="C22" i="7"/>
  <c r="N29" i="7"/>
  <c r="W11" i="2"/>
  <c r="W13" i="2" s="1"/>
  <c r="W7" i="2"/>
  <c r="W8" i="2"/>
  <c r="O11" i="13"/>
  <c r="P11" i="13"/>
  <c r="N8" i="11"/>
  <c r="Q8" i="11"/>
  <c r="V8" i="11"/>
  <c r="T8" i="11"/>
  <c r="W12" i="2"/>
  <c r="W9" i="2"/>
  <c r="C59" i="7"/>
  <c r="N53" i="7"/>
  <c r="G51" i="7"/>
  <c r="U9" i="1"/>
  <c r="N9" i="1"/>
  <c r="W10" i="3"/>
  <c r="W33" i="7" l="1"/>
  <c r="W37" i="7"/>
  <c r="W31" i="7"/>
  <c r="W35" i="7"/>
  <c r="W32" i="7"/>
  <c r="W30" i="7"/>
  <c r="W34" i="7"/>
  <c r="W38" i="7"/>
  <c r="W36" i="7"/>
  <c r="W13" i="3"/>
  <c r="W29" i="7"/>
  <c r="Y53" i="7"/>
  <c r="X10" i="13"/>
  <c r="Z8" i="9"/>
  <c r="Y9" i="9"/>
  <c r="Z7" i="9"/>
  <c r="X7" i="13"/>
  <c r="X8" i="13"/>
  <c r="U11" i="13"/>
  <c r="X9" i="13"/>
  <c r="Z8" i="10"/>
  <c r="Z9" i="10"/>
  <c r="Y10" i="10"/>
  <c r="Z7" i="10"/>
  <c r="Y8" i="11"/>
  <c r="Z7" i="11"/>
  <c r="X7" i="3"/>
  <c r="X11" i="2"/>
  <c r="X42" i="7" s="1"/>
  <c r="X11" i="3"/>
  <c r="X10" i="3"/>
  <c r="X12" i="3"/>
  <c r="W7" i="7"/>
  <c r="X8" i="3"/>
  <c r="X9" i="3"/>
  <c r="X10" i="2"/>
  <c r="X41" i="7" s="1"/>
  <c r="X9" i="2"/>
  <c r="X40" i="7" s="1"/>
  <c r="X12" i="2"/>
  <c r="X43" i="7" s="1"/>
  <c r="X7" i="2"/>
  <c r="X8" i="2"/>
  <c r="X39" i="7" s="1"/>
  <c r="Y9" i="1" l="1"/>
  <c r="Z7" i="1"/>
  <c r="Z8" i="1"/>
</calcChain>
</file>

<file path=xl/sharedStrings.xml><?xml version="1.0" encoding="utf-8"?>
<sst xmlns="http://schemas.openxmlformats.org/spreadsheetml/2006/main" count="348" uniqueCount="94">
  <si>
    <t>Zap.št.ekipe</t>
  </si>
  <si>
    <t>Planinsko društvo</t>
  </si>
  <si>
    <t>Ime ekipe</t>
  </si>
  <si>
    <t>Št. članov</t>
  </si>
  <si>
    <t>Št. članic</t>
  </si>
  <si>
    <t>Članice
(+ točke)</t>
  </si>
  <si>
    <t>Točke za št. članov</t>
  </si>
  <si>
    <t>Izkaznica</t>
  </si>
  <si>
    <t>Neg. točke zaradi izkaznice</t>
  </si>
  <si>
    <t>Št. članov brez obutve</t>
  </si>
  <si>
    <t>Obutev 
(- točke)</t>
  </si>
  <si>
    <t>Odhod</t>
  </si>
  <si>
    <t>Prihod</t>
  </si>
  <si>
    <t>Čas 
(min)</t>
  </si>
  <si>
    <t>KT pravilno rešene</t>
  </si>
  <si>
    <t>Vrisovanje KT točk</t>
  </si>
  <si>
    <t>Najdene točke</t>
  </si>
  <si>
    <t>Točke za najdene KT</t>
  </si>
  <si>
    <t>teorija</t>
  </si>
  <si>
    <t>praktične naloge</t>
  </si>
  <si>
    <t>+ čas</t>
  </si>
  <si>
    <t>Odstopil ?</t>
  </si>
  <si>
    <t>točke skupaj</t>
  </si>
  <si>
    <t>Mesto</t>
  </si>
  <si>
    <t>A</t>
  </si>
  <si>
    <t>B</t>
  </si>
  <si>
    <t>skupaj</t>
  </si>
  <si>
    <t>imajo</t>
  </si>
  <si>
    <t>Povprečje</t>
  </si>
  <si>
    <t>Kategorija B</t>
  </si>
  <si>
    <t>+ čas (mrtvi čas)</t>
  </si>
  <si>
    <t>Kategorija A</t>
  </si>
  <si>
    <t>Zap. št.</t>
  </si>
  <si>
    <t>Skupaj</t>
  </si>
  <si>
    <t>Zaporedne številke teoretičnih nalog kategorije B</t>
  </si>
  <si>
    <t>Zaporedne številke teoretičnih nalog kategorije A</t>
  </si>
  <si>
    <t>Št. ekip in udeležencev</t>
  </si>
  <si>
    <t>Vrisovanje</t>
  </si>
  <si>
    <t>KT=</t>
  </si>
  <si>
    <t>Kategorija D</t>
  </si>
  <si>
    <t>Kategorija C</t>
  </si>
  <si>
    <t>Kategorija E</t>
  </si>
  <si>
    <t>nimajo</t>
  </si>
  <si>
    <t>ORIENTACIJSKO TEKMOVANJE Sostro 21.11.2015</t>
  </si>
  <si>
    <t>Zaporedne številke teoretičnih nalog kategorije E</t>
  </si>
  <si>
    <t>Zaporedne številke teoretičnih nalog kategorije C+Č+D</t>
  </si>
  <si>
    <t>Kategorija Č</t>
  </si>
  <si>
    <t>Kategorija F</t>
  </si>
  <si>
    <t>Zap. št. ekipe</t>
  </si>
  <si>
    <t>PD Ljubljana Matica</t>
  </si>
  <si>
    <t>PD Krka Novo mesto</t>
  </si>
  <si>
    <t>PD Borovnica</t>
  </si>
  <si>
    <t>PD Domžale</t>
  </si>
  <si>
    <t>Pohodniško društvo Novo mesto</t>
  </si>
  <si>
    <t>Borovnica</t>
  </si>
  <si>
    <t>Pazi kamen!</t>
  </si>
  <si>
    <t>Bombončki</t>
  </si>
  <si>
    <t>Planike</t>
  </si>
  <si>
    <t>Narcise</t>
  </si>
  <si>
    <t>Sostrska banda</t>
  </si>
  <si>
    <t>SWAT</t>
  </si>
  <si>
    <t>Izgubljeni</t>
  </si>
  <si>
    <t>Ljubljanski orli</t>
  </si>
  <si>
    <t>Mavrični jagenjčki</t>
  </si>
  <si>
    <t>Kekci</t>
  </si>
  <si>
    <t>Zgubljeni svizci</t>
  </si>
  <si>
    <t xml:space="preserve">Neprijavljeni </t>
  </si>
  <si>
    <t>Fantastični štirje</t>
  </si>
  <si>
    <t>Skale</t>
  </si>
  <si>
    <t>Murnčki</t>
  </si>
  <si>
    <t>Ekiji</t>
  </si>
  <si>
    <t>Operacija X</t>
  </si>
  <si>
    <t xml:space="preserve">Veter v laseh </t>
  </si>
  <si>
    <t>Mladi senijorji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</si>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</sst>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"/>
    <numFmt numFmtId="165" formatCode="[$-F400]h:mm:ss\ AM/PM"/>
  </numFmts>
  <fonts count="23" x14ac:knownFonts="1">
    <font>
      <sz val="10"/>
      <name val="Arial CE"/>
      <family val="2"/>
      <charset val="238"/>
    </font>
    <font>
      <b/>
      <sz val="16"/>
      <name val="Arial CE"/>
      <family val="2"/>
      <charset val="238"/>
    </font>
    <font>
      <b/>
      <sz val="14"/>
      <name val="Arial CE"/>
      <family val="2"/>
      <charset val="238"/>
    </font>
    <font>
      <b/>
      <i/>
      <sz val="14"/>
      <name val="Arial CE"/>
      <family val="2"/>
      <charset val="238"/>
    </font>
    <font>
      <b/>
      <sz val="10"/>
      <color indexed="12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2"/>
      <color indexed="10"/>
      <name val="Arial CE"/>
      <family val="2"/>
      <charset val="238"/>
    </font>
    <font>
      <b/>
      <sz val="10"/>
      <color indexed="57"/>
      <name val="Arial CE"/>
      <family val="2"/>
      <charset val="238"/>
    </font>
    <font>
      <b/>
      <sz val="10"/>
      <color indexed="14"/>
      <name val="Arial CE"/>
      <family val="2"/>
      <charset val="238"/>
    </font>
    <font>
      <sz val="10"/>
      <color indexed="57"/>
      <name val="Arial CE"/>
      <family val="2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sz val="10"/>
      <color rgb="FFFF0000"/>
      <name val="Arial CE"/>
      <family val="2"/>
      <charset val="238"/>
    </font>
    <font>
      <b/>
      <sz val="12"/>
      <color rgb="FFFF0000"/>
      <name val="Arial CE"/>
      <charset val="238"/>
    </font>
    <font>
      <sz val="12"/>
      <color rgb="FFFF0000"/>
      <name val="Arial CE"/>
      <charset val="238"/>
    </font>
    <font>
      <b/>
      <sz val="12"/>
      <name val="Arial CE"/>
      <charset val="238"/>
    </font>
    <font>
      <sz val="12"/>
      <color indexed="10"/>
      <name val="Arial CE"/>
      <charset val="238"/>
    </font>
    <font>
      <sz val="12"/>
      <name val="Arial CE"/>
      <charset val="238"/>
    </font>
    <font>
      <sz val="10"/>
      <name val="Arial CE"/>
      <charset val="238"/>
    </font>
    <font>
      <b/>
      <sz val="11"/>
      <name val="Arial CE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1"/>
        <bgColor indexed="27"/>
      </patternFill>
    </fill>
    <fill>
      <patternFill patternType="solid">
        <fgColor theme="4" tint="0.59999389629810485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27"/>
      </patternFill>
    </fill>
    <fill>
      <patternFill patternType="solid">
        <fgColor rgb="FFFFFF00"/>
        <bgColor indexed="60"/>
      </patternFill>
    </fill>
    <fill>
      <patternFill patternType="solid">
        <fgColor rgb="FFFF3399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rgb="FFCCFFCC"/>
        <bgColor indexed="27"/>
      </patternFill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ont="1" applyFill="1" applyBorder="1" applyAlignment="1" applyProtection="1">
      <alignment horizontal="center" wrapText="1"/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6" fillId="0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3" borderId="1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3" xfId="0" applyFont="1" applyFill="1" applyBorder="1" applyAlignment="1" applyProtection="1">
      <alignment horizontal="center"/>
      <protection locked="0"/>
    </xf>
    <xf numFmtId="0" fontId="0" fillId="0" borderId="3" xfId="0" applyFill="1" applyBorder="1" applyAlignment="1">
      <alignment horizontal="center"/>
    </xf>
    <xf numFmtId="164" fontId="0" fillId="3" borderId="3" xfId="0" applyNumberFormat="1" applyFill="1" applyBorder="1" applyAlignment="1" applyProtection="1">
      <alignment horizontal="center"/>
      <protection locked="0"/>
    </xf>
    <xf numFmtId="0" fontId="6" fillId="0" borderId="3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0" fillId="3" borderId="1" xfId="0" applyNumberFormat="1" applyFill="1" applyBorder="1" applyProtection="1">
      <protection locked="0"/>
    </xf>
    <xf numFmtId="0" fontId="0" fillId="0" borderId="6" xfId="0" applyBorder="1"/>
    <xf numFmtId="0" fontId="11" fillId="0" borderId="0" xfId="0" applyFont="1"/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0" fillId="5" borderId="1" xfId="0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6" fillId="6" borderId="6" xfId="0" applyFont="1" applyFill="1" applyBorder="1"/>
    <xf numFmtId="0" fontId="4" fillId="0" borderId="0" xfId="0" applyFont="1"/>
    <xf numFmtId="0" fontId="6" fillId="3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0" fillId="3" borderId="1" xfId="0" applyFill="1" applyBorder="1" applyAlignment="1" applyProtection="1">
      <alignment horizontal="center" vertical="top" wrapText="1"/>
      <protection locked="0"/>
    </xf>
    <xf numFmtId="0" fontId="0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3" borderId="1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10" fillId="0" borderId="0" xfId="0" applyFont="1" applyAlignment="1">
      <alignment vertical="top"/>
    </xf>
    <xf numFmtId="0" fontId="5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3" borderId="1" xfId="0" applyFill="1" applyBorder="1" applyAlignment="1" applyProtection="1">
      <alignment horizontal="center" vertical="top"/>
      <protection locked="0"/>
    </xf>
    <xf numFmtId="0" fontId="0" fillId="3" borderId="1" xfId="0" applyFont="1" applyFill="1" applyBorder="1" applyAlignment="1" applyProtection="1">
      <alignment horizontal="center" vertical="top"/>
      <protection locked="0"/>
    </xf>
    <xf numFmtId="0" fontId="0" fillId="0" borderId="1" xfId="0" applyFill="1" applyBorder="1" applyAlignment="1">
      <alignment horizontal="center" vertical="top"/>
    </xf>
    <xf numFmtId="0" fontId="0" fillId="10" borderId="1" xfId="0" applyFont="1" applyFill="1" applyBorder="1" applyAlignment="1" applyProtection="1">
      <alignment horizontal="center" vertical="top"/>
      <protection locked="0"/>
    </xf>
    <xf numFmtId="0" fontId="0" fillId="11" borderId="1" xfId="0" applyFill="1" applyBorder="1" applyAlignment="1">
      <alignment horizontal="center" vertical="top"/>
    </xf>
    <xf numFmtId="164" fontId="0" fillId="3" borderId="1" xfId="0" applyNumberFormat="1" applyFill="1" applyBorder="1" applyAlignment="1" applyProtection="1">
      <alignment vertical="top"/>
      <protection locked="0"/>
    </xf>
    <xf numFmtId="0" fontId="6" fillId="0" borderId="1" xfId="0" applyNumberFormat="1" applyFont="1" applyFill="1" applyBorder="1" applyAlignment="1">
      <alignment horizontal="center" vertical="top"/>
    </xf>
    <xf numFmtId="0" fontId="6" fillId="4" borderId="5" xfId="0" applyFont="1" applyFill="1" applyBorder="1" applyAlignment="1">
      <alignment horizontal="center" vertical="top"/>
    </xf>
    <xf numFmtId="0" fontId="6" fillId="4" borderId="5" xfId="0" applyFont="1" applyFill="1" applyBorder="1" applyAlignment="1">
      <alignment vertical="top"/>
    </xf>
    <xf numFmtId="0" fontId="6" fillId="4" borderId="5" xfId="0" applyFont="1" applyFill="1" applyBorder="1" applyAlignment="1">
      <alignment horizontal="left" vertical="top"/>
    </xf>
    <xf numFmtId="0" fontId="0" fillId="10" borderId="1" xfId="0" applyFill="1" applyBorder="1" applyAlignment="1" applyProtection="1">
      <alignment horizontal="center" vertical="top"/>
      <protection locked="0"/>
    </xf>
    <xf numFmtId="164" fontId="0" fillId="3" borderId="1" xfId="0" applyNumberFormat="1" applyFill="1" applyBorder="1" applyAlignment="1" applyProtection="1">
      <alignment horizontal="center" vertical="top"/>
      <protection locked="0"/>
    </xf>
    <xf numFmtId="0" fontId="0" fillId="12" borderId="1" xfId="0" applyFont="1" applyFill="1" applyBorder="1" applyAlignment="1" applyProtection="1">
      <alignment horizontal="center" vertical="top" wrapText="1"/>
      <protection locked="0"/>
    </xf>
    <xf numFmtId="0" fontId="6" fillId="4" borderId="4" xfId="0" applyFont="1" applyFill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6" fillId="4" borderId="11" xfId="0" applyFont="1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6" fillId="4" borderId="4" xfId="0" applyFont="1" applyFill="1" applyBorder="1" applyAlignment="1">
      <alignment horizontal="left" vertical="top"/>
    </xf>
    <xf numFmtId="0" fontId="0" fillId="0" borderId="9" xfId="0" applyBorder="1" applyAlignment="1">
      <alignment vertical="top"/>
    </xf>
    <xf numFmtId="0" fontId="0" fillId="7" borderId="9" xfId="0" applyFill="1" applyBorder="1" applyAlignment="1">
      <alignment vertical="top"/>
    </xf>
    <xf numFmtId="0" fontId="0" fillId="9" borderId="1" xfId="0" applyFont="1" applyFill="1" applyBorder="1" applyAlignment="1" applyProtection="1">
      <alignment horizontal="center" vertical="top" wrapText="1"/>
      <protection locked="0"/>
    </xf>
    <xf numFmtId="2" fontId="0" fillId="0" borderId="9" xfId="0" applyNumberFormat="1" applyBorder="1" applyAlignment="1">
      <alignment vertical="top" wrapText="1"/>
    </xf>
    <xf numFmtId="2" fontId="0" fillId="0" borderId="9" xfId="0" applyNumberFormat="1" applyFont="1" applyBorder="1" applyAlignment="1">
      <alignment vertical="top" wrapText="1"/>
    </xf>
    <xf numFmtId="0" fontId="0" fillId="5" borderId="10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0" borderId="12" xfId="0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Protection="1">
      <protection locked="0"/>
    </xf>
    <xf numFmtId="0" fontId="0" fillId="3" borderId="9" xfId="0" applyFill="1" applyBorder="1" applyAlignment="1" applyProtection="1">
      <alignment horizontal="center" vertical="top"/>
      <protection locked="0"/>
    </xf>
    <xf numFmtId="0" fontId="6" fillId="6" borderId="6" xfId="0" applyFont="1" applyFill="1" applyBorder="1" applyAlignment="1">
      <alignment horizontal="center"/>
    </xf>
    <xf numFmtId="0" fontId="14" fillId="0" borderId="9" xfId="0" applyFont="1" applyBorder="1" applyAlignment="1">
      <alignment vertical="top" wrapText="1"/>
    </xf>
    <xf numFmtId="2" fontId="14" fillId="0" borderId="9" xfId="0" applyNumberFormat="1" applyFont="1" applyBorder="1" applyAlignment="1">
      <alignment vertical="top" wrapText="1"/>
    </xf>
    <xf numFmtId="0" fontId="14" fillId="0" borderId="0" xfId="0" applyFont="1" applyAlignment="1">
      <alignment vertical="top" wrapText="1"/>
    </xf>
    <xf numFmtId="2" fontId="15" fillId="0" borderId="9" xfId="0" applyNumberFormat="1" applyFont="1" applyBorder="1" applyAlignment="1">
      <alignment vertical="top" wrapText="1"/>
    </xf>
    <xf numFmtId="0" fontId="15" fillId="0" borderId="9" xfId="0" applyFont="1" applyBorder="1" applyAlignment="1">
      <alignment vertical="top" wrapText="1"/>
    </xf>
    <xf numFmtId="2" fontId="14" fillId="0" borderId="0" xfId="0" applyNumberFormat="1" applyFont="1" applyBorder="1" applyAlignment="1">
      <alignment vertical="top" wrapText="1"/>
    </xf>
    <xf numFmtId="0" fontId="0" fillId="3" borderId="13" xfId="0" applyFill="1" applyBorder="1" applyAlignment="1" applyProtection="1">
      <alignment horizontal="center" vertical="top"/>
      <protection locked="0"/>
    </xf>
    <xf numFmtId="2" fontId="15" fillId="0" borderId="9" xfId="0" applyNumberFormat="1" applyFont="1" applyFill="1" applyBorder="1" applyAlignment="1">
      <alignment vertical="top" wrapText="1"/>
    </xf>
    <xf numFmtId="0" fontId="0" fillId="14" borderId="9" xfId="0" applyFill="1" applyBorder="1" applyAlignment="1">
      <alignment horizontal="center" vertical="top"/>
    </xf>
    <xf numFmtId="2" fontId="6" fillId="4" borderId="5" xfId="0" applyNumberFormat="1" applyFont="1" applyFill="1" applyBorder="1" applyAlignment="1">
      <alignment horizontal="center" vertical="top"/>
    </xf>
    <xf numFmtId="2" fontId="6" fillId="4" borderId="5" xfId="0" applyNumberFormat="1" applyFont="1" applyFill="1" applyBorder="1" applyAlignment="1">
      <alignment vertical="top"/>
    </xf>
    <xf numFmtId="0" fontId="6" fillId="6" borderId="6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 vertical="top" wrapText="1"/>
    </xf>
    <xf numFmtId="0" fontId="8" fillId="8" borderId="1" xfId="0" applyFont="1" applyFill="1" applyBorder="1" applyAlignment="1">
      <alignment horizontal="center" vertical="top" wrapText="1"/>
    </xf>
    <xf numFmtId="0" fontId="4" fillId="8" borderId="1" xfId="0" applyFont="1" applyFill="1" applyBorder="1" applyAlignment="1">
      <alignment horizontal="center" vertical="top" wrapText="1"/>
    </xf>
    <xf numFmtId="0" fontId="4" fillId="8" borderId="1" xfId="0" applyFont="1" applyFill="1" applyBorder="1" applyAlignment="1">
      <alignment horizontal="left" vertical="top" wrapText="1"/>
    </xf>
    <xf numFmtId="0" fontId="4" fillId="8" borderId="10" xfId="0" applyFont="1" applyFill="1" applyBorder="1" applyAlignment="1">
      <alignment horizontal="center" vertical="top" wrapText="1"/>
    </xf>
    <xf numFmtId="0" fontId="0" fillId="8" borderId="9" xfId="0" applyFont="1" applyFill="1" applyBorder="1" applyAlignment="1">
      <alignment horizontal="center" vertical="top"/>
    </xf>
    <xf numFmtId="0" fontId="6" fillId="4" borderId="4" xfId="0" applyFont="1" applyFill="1" applyBorder="1" applyAlignment="1">
      <alignment horizontal="center" vertical="top"/>
    </xf>
    <xf numFmtId="0" fontId="12" fillId="8" borderId="1" xfId="0" applyFont="1" applyFill="1" applyBorder="1" applyAlignment="1">
      <alignment horizontal="center" vertical="top" wrapText="1"/>
    </xf>
    <xf numFmtId="0" fontId="0" fillId="13" borderId="9" xfId="0" applyFont="1" applyFill="1" applyBorder="1" applyAlignment="1">
      <alignment horizontal="center" vertical="top"/>
    </xf>
    <xf numFmtId="0" fontId="0" fillId="8" borderId="9" xfId="0" applyFont="1" applyFill="1" applyBorder="1" applyAlignment="1">
      <alignment vertical="top"/>
    </xf>
    <xf numFmtId="0" fontId="6" fillId="4" borderId="7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center" wrapText="1"/>
    </xf>
    <xf numFmtId="0" fontId="8" fillId="8" borderId="1" xfId="0" applyFont="1" applyFill="1" applyBorder="1" applyAlignment="1">
      <alignment horizontal="center" wrapText="1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Protection="1">
      <protection locked="0"/>
    </xf>
    <xf numFmtId="0" fontId="0" fillId="0" borderId="0" xfId="0" applyBorder="1"/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left"/>
      <protection locked="0"/>
    </xf>
    <xf numFmtId="2" fontId="0" fillId="3" borderId="1" xfId="0" applyNumberFormat="1" applyFill="1" applyBorder="1" applyAlignment="1" applyProtection="1">
      <alignment horizontal="left"/>
      <protection locked="0"/>
    </xf>
    <xf numFmtId="0" fontId="0" fillId="11" borderId="1" xfId="0" applyFill="1" applyBorder="1" applyAlignment="1">
      <alignment horizontal="center"/>
    </xf>
    <xf numFmtId="1" fontId="0" fillId="15" borderId="1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 applyProtection="1">
      <alignment horizontal="center" wrapText="1"/>
      <protection locked="0"/>
    </xf>
    <xf numFmtId="2" fontId="0" fillId="3" borderId="12" xfId="0" applyNumberFormat="1" applyFont="1" applyFill="1" applyBorder="1" applyAlignment="1" applyProtection="1">
      <alignment horizontal="center" wrapText="1"/>
      <protection locked="0"/>
    </xf>
    <xf numFmtId="0" fontId="6" fillId="4" borderId="9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0" fillId="3" borderId="12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6" fillId="6" borderId="14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4" fillId="8" borderId="12" xfId="0" applyFont="1" applyFill="1" applyBorder="1" applyAlignment="1">
      <alignment horizontal="center" wrapText="1"/>
    </xf>
    <xf numFmtId="2" fontId="0" fillId="3" borderId="9" xfId="0" applyNumberFormat="1" applyFont="1" applyFill="1" applyBorder="1" applyAlignment="1" applyProtection="1">
      <alignment horizontal="center" wrapText="1"/>
      <protection locked="0"/>
    </xf>
    <xf numFmtId="0" fontId="0" fillId="3" borderId="9" xfId="0" applyFont="1" applyFill="1" applyBorder="1" applyAlignment="1" applyProtection="1">
      <alignment horizontal="center" wrapText="1"/>
      <protection locked="0"/>
    </xf>
    <xf numFmtId="1" fontId="0" fillId="3" borderId="9" xfId="0" applyNumberFormat="1" applyFont="1" applyFill="1" applyBorder="1" applyAlignment="1" applyProtection="1">
      <alignment horizontal="center" wrapText="1"/>
      <protection locked="0"/>
    </xf>
    <xf numFmtId="1" fontId="0" fillId="15" borderId="9" xfId="0" applyNumberFormat="1" applyFont="1" applyFill="1" applyBorder="1" applyAlignment="1" applyProtection="1">
      <alignment horizontal="center" wrapText="1"/>
      <protection locked="0"/>
    </xf>
    <xf numFmtId="0" fontId="0" fillId="11" borderId="13" xfId="0" applyFill="1" applyBorder="1" applyAlignment="1">
      <alignment horizontal="center"/>
    </xf>
    <xf numFmtId="1" fontId="0" fillId="16" borderId="9" xfId="0" applyNumberFormat="1" applyFont="1" applyFill="1" applyBorder="1" applyAlignment="1" applyProtection="1">
      <alignment horizontal="center" wrapText="1"/>
      <protection locked="0"/>
    </xf>
    <xf numFmtId="0" fontId="6" fillId="17" borderId="1" xfId="0" applyNumberFormat="1" applyFont="1" applyFill="1" applyBorder="1" applyAlignment="1">
      <alignment horizontal="center"/>
    </xf>
    <xf numFmtId="0" fontId="0" fillId="17" borderId="1" xfId="0" applyFill="1" applyBorder="1" applyAlignment="1">
      <alignment horizontal="center"/>
    </xf>
    <xf numFmtId="165" fontId="0" fillId="3" borderId="1" xfId="0" applyNumberFormat="1" applyFill="1" applyBorder="1" applyAlignment="1" applyProtection="1">
      <alignment horizontal="center"/>
      <protection locked="0"/>
    </xf>
    <xf numFmtId="0" fontId="6" fillId="0" borderId="10" xfId="0" applyNumberFormat="1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 wrapText="1"/>
    </xf>
    <xf numFmtId="0" fontId="4" fillId="8" borderId="9" xfId="0" applyFont="1" applyFill="1" applyBorder="1"/>
    <xf numFmtId="0" fontId="0" fillId="15" borderId="1" xfId="0" applyFont="1" applyFill="1" applyBorder="1" applyAlignment="1" applyProtection="1">
      <alignment horizontal="center"/>
      <protection locked="0"/>
    </xf>
    <xf numFmtId="0" fontId="0" fillId="0" borderId="18" xfId="0" applyBorder="1"/>
    <xf numFmtId="1" fontId="17" fillId="15" borderId="9" xfId="0" applyNumberFormat="1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>
      <alignment horizontal="center"/>
    </xf>
    <xf numFmtId="1" fontId="16" fillId="15" borderId="10" xfId="0" applyNumberFormat="1" applyFont="1" applyFill="1" applyBorder="1" applyAlignment="1" applyProtection="1">
      <alignment horizontal="center"/>
      <protection locked="0"/>
    </xf>
    <xf numFmtId="1" fontId="16" fillId="15" borderId="15" xfId="0" applyNumberFormat="1" applyFont="1" applyFill="1" applyBorder="1" applyAlignment="1" applyProtection="1">
      <alignment horizontal="center" wrapText="1"/>
      <protection locked="0"/>
    </xf>
    <xf numFmtId="0" fontId="19" fillId="0" borderId="1" xfId="0" applyNumberFormat="1" applyFont="1" applyFill="1" applyBorder="1" applyAlignment="1">
      <alignment horizontal="center"/>
    </xf>
    <xf numFmtId="0" fontId="19" fillId="11" borderId="1" xfId="0" applyNumberFormat="1" applyFont="1" applyFill="1" applyBorder="1" applyAlignment="1">
      <alignment horizontal="center"/>
    </xf>
    <xf numFmtId="1" fontId="17" fillId="15" borderId="1" xfId="0" applyNumberFormat="1" applyFont="1" applyFill="1" applyBorder="1" applyAlignment="1" applyProtection="1">
      <alignment horizontal="center"/>
      <protection locked="0"/>
    </xf>
    <xf numFmtId="0" fontId="20" fillId="0" borderId="1" xfId="0" applyNumberFormat="1" applyFont="1" applyFill="1" applyBorder="1" applyAlignment="1">
      <alignment horizontal="center"/>
    </xf>
    <xf numFmtId="0" fontId="20" fillId="17" borderId="1" xfId="0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1" fontId="21" fillId="15" borderId="9" xfId="0" applyNumberFormat="1" applyFont="1" applyFill="1" applyBorder="1" applyAlignment="1" applyProtection="1">
      <alignment horizontal="center" wrapText="1"/>
      <protection locked="0"/>
    </xf>
    <xf numFmtId="0" fontId="21" fillId="0" borderId="1" xfId="0" applyNumberFormat="1" applyFont="1" applyFill="1" applyBorder="1" applyAlignment="1">
      <alignment horizontal="center"/>
    </xf>
    <xf numFmtId="0" fontId="11" fillId="17" borderId="1" xfId="0" applyNumberFormat="1" applyFont="1" applyFill="1" applyBorder="1" applyAlignment="1">
      <alignment horizontal="center"/>
    </xf>
    <xf numFmtId="0" fontId="18" fillId="0" borderId="9" xfId="0" applyNumberFormat="1" applyFont="1" applyFill="1" applyBorder="1" applyAlignment="1">
      <alignment horizontal="center"/>
    </xf>
    <xf numFmtId="0" fontId="0" fillId="0" borderId="0" xfId="0" applyAlignment="1"/>
    <xf numFmtId="0" fontId="22" fillId="0" borderId="1" xfId="0" applyFont="1" applyBorder="1" applyAlignment="1">
      <alignment horizontal="center"/>
    </xf>
    <xf numFmtId="1" fontId="18" fillId="15" borderId="9" xfId="0" applyNumberFormat="1" applyFont="1" applyFill="1" applyBorder="1" applyAlignment="1" applyProtection="1">
      <alignment horizontal="center" wrapText="1"/>
      <protection locked="0"/>
    </xf>
    <xf numFmtId="0" fontId="18" fillId="0" borderId="9" xfId="0" applyFont="1" applyBorder="1" applyAlignment="1">
      <alignment horizontal="center"/>
    </xf>
    <xf numFmtId="1" fontId="18" fillId="15" borderId="9" xfId="0" applyNumberFormat="1" applyFont="1" applyFill="1" applyBorder="1" applyAlignment="1" applyProtection="1">
      <alignment horizontal="center"/>
      <protection locked="0"/>
    </xf>
    <xf numFmtId="0" fontId="18" fillId="0" borderId="9" xfId="0" applyFont="1" applyBorder="1" applyAlignment="1">
      <alignment horizontal="center" vertical="top"/>
    </xf>
  </cellXfs>
  <cellStyles count="1">
    <cellStyle name="Navadno" xfId="0" builtinId="0"/>
  </cellStyles>
  <dxfs count="0"/>
  <tableStyles count="0" defaultTableStyle="TableStyleMedium9" defaultPivotStyle="PivotStyleLight16"/>
  <colors>
    <mruColors>
      <color rgb="FFCCFF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5"/>
  </sheetPr>
  <dimension ref="A1:X18"/>
  <sheetViews>
    <sheetView topLeftCell="C1" zoomScale="85" zoomScaleNormal="85" workbookViewId="0">
      <selection activeCell="O7" sqref="O7"/>
    </sheetView>
  </sheetViews>
  <sheetFormatPr defaultRowHeight="12.75" x14ac:dyDescent="0.2"/>
  <cols>
    <col min="1" max="1" width="8" customWidth="1"/>
    <col min="2" max="2" width="20.28515625" style="51" customWidth="1"/>
    <col min="3" max="3" width="16.28515625" customWidth="1"/>
    <col min="4" max="5" width="8.28515625" customWidth="1"/>
    <col min="6" max="6" width="9.85546875" customWidth="1"/>
    <col min="7" max="7" width="10.5703125" customWidth="1"/>
    <col min="8" max="8" width="11" customWidth="1"/>
    <col min="9" max="9" width="11.7109375" customWidth="1"/>
    <col min="10" max="10" width="8.42578125" customWidth="1"/>
    <col min="11" max="11" width="8.85546875" customWidth="1"/>
    <col min="12" max="12" width="9.7109375" customWidth="1"/>
    <col min="13" max="13" width="9.42578125" customWidth="1"/>
    <col min="14" max="14" width="11.85546875" customWidth="1"/>
    <col min="15" max="15" width="9" customWidth="1"/>
    <col min="16" max="16" width="10.42578125" customWidth="1"/>
    <col min="17" max="17" width="8.140625" customWidth="1"/>
    <col min="18" max="18" width="7.42578125" customWidth="1"/>
    <col min="19" max="19" width="6.140625" customWidth="1"/>
    <col min="20" max="20" width="8.85546875" customWidth="1"/>
    <col min="21" max="21" width="7.5703125" customWidth="1"/>
    <col min="22" max="22" width="6.85546875" customWidth="1"/>
    <col min="23" max="23" width="8.42578125" customWidth="1"/>
    <col min="24" max="24" width="9.140625" style="22"/>
  </cols>
  <sheetData>
    <row r="1" spans="1:24" s="2" customFormat="1" ht="23.25" x14ac:dyDescent="0.25">
      <c r="A1" s="53" t="str">
        <f>'C'!A1</f>
        <v>ORIENTACIJSKO TEKMOVANJE Sostro 21.11.2015</v>
      </c>
      <c r="B1" s="48"/>
      <c r="C1" s="44"/>
      <c r="D1" s="44"/>
      <c r="E1" s="44"/>
      <c r="F1" s="44"/>
      <c r="G1" s="44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2"/>
    </row>
    <row r="2" spans="1:24" ht="18.75" x14ac:dyDescent="0.2">
      <c r="A2" s="45" t="s">
        <v>31</v>
      </c>
      <c r="B2" s="49"/>
      <c r="C2" s="45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3"/>
    </row>
    <row r="3" spans="1:24" x14ac:dyDescent="0.2">
      <c r="A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3"/>
    </row>
    <row r="4" spans="1:24" x14ac:dyDescent="0.2">
      <c r="A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3"/>
    </row>
    <row r="5" spans="1:24" ht="25.5" customHeight="1" x14ac:dyDescent="0.2">
      <c r="A5" s="103" t="s">
        <v>0</v>
      </c>
      <c r="B5" s="104" t="s">
        <v>1</v>
      </c>
      <c r="C5" s="103" t="s">
        <v>2</v>
      </c>
      <c r="D5" s="103" t="s">
        <v>3</v>
      </c>
      <c r="E5" s="103" t="s">
        <v>4</v>
      </c>
      <c r="F5" s="101" t="s">
        <v>5</v>
      </c>
      <c r="G5" s="101" t="s">
        <v>6</v>
      </c>
      <c r="H5" s="102" t="s">
        <v>7</v>
      </c>
      <c r="I5" s="102" t="s">
        <v>8</v>
      </c>
      <c r="J5" s="103" t="s">
        <v>9</v>
      </c>
      <c r="K5" s="103" t="s">
        <v>10</v>
      </c>
      <c r="L5" s="103" t="s">
        <v>11</v>
      </c>
      <c r="M5" s="103" t="s">
        <v>12</v>
      </c>
      <c r="N5" s="102" t="s">
        <v>13</v>
      </c>
      <c r="O5" s="101" t="s">
        <v>16</v>
      </c>
      <c r="P5" s="101" t="s">
        <v>17</v>
      </c>
      <c r="Q5" s="101" t="s">
        <v>18</v>
      </c>
      <c r="R5" s="103" t="s">
        <v>19</v>
      </c>
      <c r="S5" s="103"/>
      <c r="T5" s="103"/>
      <c r="U5" s="101" t="s">
        <v>30</v>
      </c>
      <c r="V5" s="103" t="s">
        <v>21</v>
      </c>
      <c r="W5" s="105" t="s">
        <v>22</v>
      </c>
      <c r="X5" s="106" t="s">
        <v>23</v>
      </c>
    </row>
    <row r="6" spans="1:24" ht="29.45" customHeight="1" x14ac:dyDescent="0.2">
      <c r="A6" s="103"/>
      <c r="B6" s="104"/>
      <c r="C6" s="103"/>
      <c r="D6" s="103"/>
      <c r="E6" s="103"/>
      <c r="F6" s="101"/>
      <c r="G6" s="101"/>
      <c r="H6" s="102"/>
      <c r="I6" s="102"/>
      <c r="J6" s="103"/>
      <c r="K6" s="103"/>
      <c r="L6" s="103"/>
      <c r="M6" s="103"/>
      <c r="N6" s="102"/>
      <c r="O6" s="101"/>
      <c r="P6" s="101"/>
      <c r="Q6" s="101"/>
      <c r="R6" s="54" t="s">
        <v>24</v>
      </c>
      <c r="S6" s="54" t="s">
        <v>25</v>
      </c>
      <c r="T6" s="55" t="s">
        <v>26</v>
      </c>
      <c r="U6" s="101"/>
      <c r="V6" s="103"/>
      <c r="W6" s="105"/>
      <c r="X6" s="106"/>
    </row>
    <row r="7" spans="1:24" ht="15.75" x14ac:dyDescent="0.2">
      <c r="A7" s="56">
        <v>1</v>
      </c>
      <c r="B7" s="90" t="s">
        <v>49</v>
      </c>
      <c r="C7" s="90" t="s">
        <v>56</v>
      </c>
      <c r="D7" s="57">
        <v>5</v>
      </c>
      <c r="E7" s="57">
        <v>5</v>
      </c>
      <c r="F7" s="56">
        <f t="shared" ref="F7:F12" si="0">+E7*2</f>
        <v>10</v>
      </c>
      <c r="G7" s="56">
        <f t="shared" ref="G7:G12" si="1">IF(D7=5,10,IF(D7=2,-10,0))</f>
        <v>10</v>
      </c>
      <c r="H7" s="58" t="s">
        <v>42</v>
      </c>
      <c r="I7" s="59">
        <f t="shared" ref="I7:I12" si="2">IF(H7="nimajo",-10,0)</f>
        <v>-10</v>
      </c>
      <c r="J7" s="60" t="s">
        <v>27</v>
      </c>
      <c r="K7" s="61">
        <f t="shared" ref="K7:K12" si="3">IF(J7="nimajo",-10,0)</f>
        <v>0</v>
      </c>
      <c r="L7" s="62">
        <v>0.40833333333333338</v>
      </c>
      <c r="M7" s="62">
        <v>0.51666666666666672</v>
      </c>
      <c r="N7" s="63">
        <f t="shared" ref="N7:N12" si="4">HOUR(+M7-L7)*60+MINUTE(+M7-L7)</f>
        <v>156</v>
      </c>
      <c r="O7" s="57">
        <v>5</v>
      </c>
      <c r="P7" s="59">
        <f>O7*50</f>
        <v>250</v>
      </c>
      <c r="Q7" s="69">
        <f>+'Teorija A'!M5</f>
        <v>15</v>
      </c>
      <c r="R7" s="57">
        <v>20</v>
      </c>
      <c r="S7" s="57">
        <v>20</v>
      </c>
      <c r="T7" s="56">
        <f t="shared" ref="T7:T12" si="5">SUM(R7:S7)</f>
        <v>40</v>
      </c>
      <c r="U7" s="57"/>
      <c r="V7" s="57"/>
      <c r="W7" s="71">
        <f t="shared" ref="W7:W12" si="6">IF(N7&gt;270,"DISKV.",IF(V7="DA","ODSTOP",+F7+G7+I7+K7-N7+P7+Q7+T7+U7))</f>
        <v>159</v>
      </c>
      <c r="X7" s="97">
        <f t="shared" ref="X7:X12" si="7">RANK(W7,W$7:W$12)</f>
        <v>1</v>
      </c>
    </row>
    <row r="8" spans="1:24" ht="15.75" x14ac:dyDescent="0.2">
      <c r="A8" s="56">
        <v>2</v>
      </c>
      <c r="B8" s="90" t="s">
        <v>50</v>
      </c>
      <c r="C8" s="90" t="s">
        <v>58</v>
      </c>
      <c r="D8" s="57">
        <v>5</v>
      </c>
      <c r="E8" s="57">
        <v>5</v>
      </c>
      <c r="F8" s="56">
        <f t="shared" si="0"/>
        <v>10</v>
      </c>
      <c r="G8" s="56">
        <f t="shared" si="1"/>
        <v>10</v>
      </c>
      <c r="H8" s="58" t="s">
        <v>27</v>
      </c>
      <c r="I8" s="59">
        <f t="shared" si="2"/>
        <v>0</v>
      </c>
      <c r="J8" s="60" t="s">
        <v>27</v>
      </c>
      <c r="K8" s="61">
        <f t="shared" si="3"/>
        <v>0</v>
      </c>
      <c r="L8" s="62">
        <v>0.40208333333333335</v>
      </c>
      <c r="M8" s="62">
        <v>0.52083333333333337</v>
      </c>
      <c r="N8" s="63">
        <f t="shared" si="4"/>
        <v>171</v>
      </c>
      <c r="O8" s="57">
        <v>5</v>
      </c>
      <c r="P8" s="59">
        <f>O8*50</f>
        <v>250</v>
      </c>
      <c r="Q8" s="69">
        <f>+'Teorija A'!M7</f>
        <v>30</v>
      </c>
      <c r="R8" s="57">
        <v>-5</v>
      </c>
      <c r="S8" s="57">
        <v>20</v>
      </c>
      <c r="T8" s="56">
        <f t="shared" si="5"/>
        <v>15</v>
      </c>
      <c r="U8" s="57">
        <v>3</v>
      </c>
      <c r="V8" s="57"/>
      <c r="W8" s="71">
        <f t="shared" si="6"/>
        <v>147</v>
      </c>
      <c r="X8" s="97">
        <f t="shared" si="7"/>
        <v>2</v>
      </c>
    </row>
    <row r="9" spans="1:24" ht="15.75" x14ac:dyDescent="0.2">
      <c r="A9" s="56">
        <v>3</v>
      </c>
      <c r="B9" s="90" t="s">
        <v>49</v>
      </c>
      <c r="C9" s="90" t="s">
        <v>57</v>
      </c>
      <c r="D9" s="57">
        <v>4</v>
      </c>
      <c r="E9" s="57">
        <v>4</v>
      </c>
      <c r="F9" s="56">
        <f t="shared" si="0"/>
        <v>8</v>
      </c>
      <c r="G9" s="56">
        <f t="shared" si="1"/>
        <v>0</v>
      </c>
      <c r="H9" s="58" t="s">
        <v>42</v>
      </c>
      <c r="I9" s="59">
        <f t="shared" si="2"/>
        <v>-10</v>
      </c>
      <c r="J9" s="60" t="s">
        <v>27</v>
      </c>
      <c r="K9" s="61">
        <f t="shared" si="3"/>
        <v>0</v>
      </c>
      <c r="L9" s="62">
        <v>0.39166666666666666</v>
      </c>
      <c r="M9" s="62">
        <v>0.50208333333333333</v>
      </c>
      <c r="N9" s="63">
        <f t="shared" si="4"/>
        <v>159</v>
      </c>
      <c r="O9" s="57">
        <v>4</v>
      </c>
      <c r="P9" s="59">
        <f>O9*50</f>
        <v>200</v>
      </c>
      <c r="Q9" s="69">
        <f>+'Teorija A'!M6</f>
        <v>15</v>
      </c>
      <c r="R9" s="57">
        <v>-5</v>
      </c>
      <c r="S9" s="57">
        <v>20</v>
      </c>
      <c r="T9" s="56">
        <f t="shared" si="5"/>
        <v>15</v>
      </c>
      <c r="U9" s="57"/>
      <c r="V9" s="57"/>
      <c r="W9" s="71">
        <f t="shared" si="6"/>
        <v>69</v>
      </c>
      <c r="X9" s="97">
        <f t="shared" si="7"/>
        <v>3</v>
      </c>
    </row>
    <row r="10" spans="1:24" ht="15.75" x14ac:dyDescent="0.2">
      <c r="A10" s="56">
        <v>5</v>
      </c>
      <c r="B10" s="90" t="s">
        <v>49</v>
      </c>
      <c r="C10" s="90" t="s">
        <v>59</v>
      </c>
      <c r="D10" s="57">
        <v>5</v>
      </c>
      <c r="E10" s="57">
        <v>5</v>
      </c>
      <c r="F10" s="56">
        <f t="shared" si="0"/>
        <v>10</v>
      </c>
      <c r="G10" s="56">
        <f t="shared" si="1"/>
        <v>10</v>
      </c>
      <c r="H10" s="58" t="s">
        <v>42</v>
      </c>
      <c r="I10" s="59">
        <f t="shared" si="2"/>
        <v>-10</v>
      </c>
      <c r="J10" s="60" t="s">
        <v>27</v>
      </c>
      <c r="K10" s="61">
        <f t="shared" si="3"/>
        <v>0</v>
      </c>
      <c r="L10" s="62">
        <v>0.36458333333333331</v>
      </c>
      <c r="M10" s="62">
        <v>0.47430555555555554</v>
      </c>
      <c r="N10" s="63">
        <f t="shared" si="4"/>
        <v>158</v>
      </c>
      <c r="O10" s="57">
        <v>3</v>
      </c>
      <c r="P10" s="59">
        <f>O10*50</f>
        <v>150</v>
      </c>
      <c r="Q10" s="69">
        <f>+'Teorija A'!M4</f>
        <v>45</v>
      </c>
      <c r="R10" s="57">
        <v>20</v>
      </c>
      <c r="S10" s="57">
        <v>0</v>
      </c>
      <c r="T10" s="56">
        <f t="shared" si="5"/>
        <v>20</v>
      </c>
      <c r="U10" s="57"/>
      <c r="V10" s="57"/>
      <c r="W10" s="71">
        <f t="shared" si="6"/>
        <v>67</v>
      </c>
      <c r="X10" s="97">
        <f t="shared" si="7"/>
        <v>4</v>
      </c>
    </row>
    <row r="11" spans="1:24" ht="15.75" x14ac:dyDescent="0.2">
      <c r="A11" s="56">
        <v>6</v>
      </c>
      <c r="B11" s="90" t="s">
        <v>51</v>
      </c>
      <c r="C11" s="90" t="s">
        <v>68</v>
      </c>
      <c r="D11" s="57">
        <v>3</v>
      </c>
      <c r="E11" s="57">
        <v>0</v>
      </c>
      <c r="F11" s="56">
        <f t="shared" si="0"/>
        <v>0</v>
      </c>
      <c r="G11" s="56">
        <f t="shared" si="1"/>
        <v>0</v>
      </c>
      <c r="H11" s="58" t="s">
        <v>27</v>
      </c>
      <c r="I11" s="59">
        <f t="shared" si="2"/>
        <v>0</v>
      </c>
      <c r="J11" s="60" t="s">
        <v>27</v>
      </c>
      <c r="K11" s="61">
        <f t="shared" si="3"/>
        <v>0</v>
      </c>
      <c r="L11" s="62">
        <v>0.39583333333333331</v>
      </c>
      <c r="M11" s="62">
        <v>0.51388888888888895</v>
      </c>
      <c r="N11" s="63">
        <f t="shared" si="4"/>
        <v>170</v>
      </c>
      <c r="O11" s="57">
        <v>4</v>
      </c>
      <c r="P11" s="59">
        <f>O11*20</f>
        <v>80</v>
      </c>
      <c r="Q11" s="69">
        <f>+'Teorija A'!M8</f>
        <v>-5</v>
      </c>
      <c r="R11" s="57">
        <v>-5</v>
      </c>
      <c r="S11" s="57">
        <v>20</v>
      </c>
      <c r="T11" s="56">
        <f t="shared" si="5"/>
        <v>15</v>
      </c>
      <c r="U11" s="57"/>
      <c r="V11" s="57"/>
      <c r="W11" s="71">
        <f t="shared" si="6"/>
        <v>-80</v>
      </c>
      <c r="X11" s="97">
        <f t="shared" si="7"/>
        <v>5</v>
      </c>
    </row>
    <row r="12" spans="1:24" ht="16.5" thickBot="1" x14ac:dyDescent="0.25">
      <c r="A12" s="56">
        <v>7</v>
      </c>
      <c r="B12" s="90" t="s">
        <v>52</v>
      </c>
      <c r="C12" s="90" t="s">
        <v>61</v>
      </c>
      <c r="D12" s="57">
        <v>3</v>
      </c>
      <c r="E12" s="57">
        <v>2</v>
      </c>
      <c r="F12" s="56">
        <f t="shared" si="0"/>
        <v>4</v>
      </c>
      <c r="G12" s="56">
        <f t="shared" si="1"/>
        <v>0</v>
      </c>
      <c r="H12" s="58" t="s">
        <v>42</v>
      </c>
      <c r="I12" s="59">
        <f t="shared" si="2"/>
        <v>-10</v>
      </c>
      <c r="J12" s="60" t="s">
        <v>42</v>
      </c>
      <c r="K12" s="61">
        <f t="shared" si="3"/>
        <v>-10</v>
      </c>
      <c r="L12" s="62">
        <v>0.375</v>
      </c>
      <c r="M12" s="62">
        <v>0.53472222222222221</v>
      </c>
      <c r="N12" s="63">
        <f t="shared" si="4"/>
        <v>230</v>
      </c>
      <c r="O12" s="57">
        <v>2</v>
      </c>
      <c r="P12" s="59">
        <f>O12*20</f>
        <v>40</v>
      </c>
      <c r="Q12" s="69">
        <f>+'Teorija A'!M9</f>
        <v>0</v>
      </c>
      <c r="R12" s="57">
        <v>20</v>
      </c>
      <c r="S12" s="57">
        <v>-5</v>
      </c>
      <c r="T12" s="56">
        <f t="shared" si="5"/>
        <v>15</v>
      </c>
      <c r="U12" s="57">
        <v>2</v>
      </c>
      <c r="V12" s="57"/>
      <c r="W12" s="71">
        <f t="shared" si="6"/>
        <v>-189</v>
      </c>
      <c r="X12" s="97">
        <f t="shared" si="7"/>
        <v>6</v>
      </c>
    </row>
    <row r="13" spans="1:24" ht="15.75" x14ac:dyDescent="0.2">
      <c r="A13" s="107" t="s">
        <v>28</v>
      </c>
      <c r="B13" s="107"/>
      <c r="C13" s="64">
        <f>COUNTA(C7:C12)</f>
        <v>6</v>
      </c>
      <c r="D13" s="64">
        <f>SUM(D7:D12)</f>
        <v>25</v>
      </c>
      <c r="E13" s="64">
        <f>SUM(E7:E12)</f>
        <v>21</v>
      </c>
      <c r="F13" s="107"/>
      <c r="G13" s="107"/>
      <c r="H13" s="107"/>
      <c r="I13" s="107"/>
      <c r="J13" s="107"/>
      <c r="K13" s="107"/>
      <c r="L13" s="64"/>
      <c r="M13" s="64"/>
      <c r="N13" s="64">
        <f t="shared" ref="N13:V13" si="8">SUM(N7:N12)/$C$13</f>
        <v>174</v>
      </c>
      <c r="O13" s="98">
        <f t="shared" si="8"/>
        <v>3.8333333333333335</v>
      </c>
      <c r="P13" s="98">
        <f t="shared" si="8"/>
        <v>161.66666666666666</v>
      </c>
      <c r="Q13" s="98">
        <f t="shared" si="8"/>
        <v>16.666666666666668</v>
      </c>
      <c r="R13" s="64">
        <f t="shared" si="8"/>
        <v>7.5</v>
      </c>
      <c r="S13" s="64">
        <f t="shared" si="8"/>
        <v>12.5</v>
      </c>
      <c r="T13" s="64">
        <f t="shared" si="8"/>
        <v>20</v>
      </c>
      <c r="U13" s="64">
        <f t="shared" si="8"/>
        <v>0.83333333333333337</v>
      </c>
      <c r="V13" s="64">
        <f t="shared" si="8"/>
        <v>0</v>
      </c>
      <c r="W13" s="72">
        <f>SUM(W7:W12)/$C$13</f>
        <v>28.833333333333332</v>
      </c>
      <c r="X13" s="73"/>
    </row>
    <row r="14" spans="1:24" x14ac:dyDescent="0.2">
      <c r="A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3"/>
    </row>
    <row r="15" spans="1:24" x14ac:dyDescent="0.2">
      <c r="A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3"/>
    </row>
    <row r="16" spans="1:24" x14ac:dyDescent="0.2">
      <c r="A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3"/>
    </row>
    <row r="17" spans="1:24" x14ac:dyDescent="0.2">
      <c r="A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3"/>
    </row>
    <row r="18" spans="1:24" x14ac:dyDescent="0.2">
      <c r="A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3"/>
    </row>
  </sheetData>
  <sortState ref="B7:X12">
    <sortCondition ref="X12"/>
  </sortState>
  <mergeCells count="24">
    <mergeCell ref="W5:W6"/>
    <mergeCell ref="X5:X6"/>
    <mergeCell ref="A13:B13"/>
    <mergeCell ref="F13:K13"/>
    <mergeCell ref="Q5:Q6"/>
    <mergeCell ref="R5:T5"/>
    <mergeCell ref="U5:U6"/>
    <mergeCell ref="V5:V6"/>
    <mergeCell ref="M5:M6"/>
    <mergeCell ref="N5:N6"/>
    <mergeCell ref="O5:O6"/>
    <mergeCell ref="P5:P6"/>
    <mergeCell ref="I5:I6"/>
    <mergeCell ref="J5:J6"/>
    <mergeCell ref="K5:K6"/>
    <mergeCell ref="L5:L6"/>
    <mergeCell ref="G5:G6"/>
    <mergeCell ref="H5:H6"/>
    <mergeCell ref="A5:A6"/>
    <mergeCell ref="B5:B6"/>
    <mergeCell ref="C5:C6"/>
    <mergeCell ref="D5:D6"/>
    <mergeCell ref="E5:E6"/>
    <mergeCell ref="F5:F6"/>
  </mergeCells>
  <phoneticPr fontId="13" type="noConversion"/>
  <dataValidations count="6">
    <dataValidation type="whole" allowBlank="1" showErrorMessage="1" sqref="D7:D9 D11:D12">
      <formula1>3</formula1>
      <formula2>5</formula2>
    </dataValidation>
    <dataValidation type="whole" allowBlank="1" showErrorMessage="1" sqref="D10">
      <formula1>2</formula1>
      <formula2>5</formula2>
    </dataValidation>
    <dataValidation type="list" operator="equal" allowBlank="1" showErrorMessage="1" sqref="V7:V12">
      <formula1>"DA"</formula1>
      <formula2>0</formula2>
    </dataValidation>
    <dataValidation type="list" operator="equal" allowBlank="1" showErrorMessage="1" sqref="J7:J12 H7:H12">
      <formula1>"imajo,nimajo"</formula1>
      <formula2>0</formula2>
    </dataValidation>
    <dataValidation type="list" operator="equal" allowBlank="1" showErrorMessage="1" sqref="R7:S12">
      <formula1>"20,0,-5"</formula1>
      <formula2>0</formula2>
    </dataValidation>
    <dataValidation allowBlank="1" showErrorMessage="1" sqref="O7:O12"/>
  </dataValidation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="130" zoomScaleNormal="130" workbookViewId="0">
      <selection activeCell="M12" sqref="M12"/>
    </sheetView>
  </sheetViews>
  <sheetFormatPr defaultRowHeight="12.75" x14ac:dyDescent="0.2"/>
  <cols>
    <col min="1" max="1" width="8.28515625" customWidth="1"/>
    <col min="2" max="2" width="18.85546875" customWidth="1"/>
  </cols>
  <sheetData>
    <row r="1" spans="1:15" ht="15.75" x14ac:dyDescent="0.25">
      <c r="A1" s="26" t="s">
        <v>45</v>
      </c>
    </row>
    <row r="3" spans="1:15" x14ac:dyDescent="0.2">
      <c r="A3" s="27" t="s">
        <v>32</v>
      </c>
      <c r="B3" s="27" t="s">
        <v>2</v>
      </c>
      <c r="C3" s="28">
        <v>1</v>
      </c>
      <c r="D3" s="28">
        <v>2</v>
      </c>
      <c r="E3" s="28">
        <v>3</v>
      </c>
      <c r="F3" s="28">
        <v>4</v>
      </c>
      <c r="G3" s="28">
        <v>5</v>
      </c>
      <c r="H3" s="28">
        <v>6</v>
      </c>
      <c r="I3" s="28">
        <v>7</v>
      </c>
      <c r="J3" s="28">
        <v>8</v>
      </c>
      <c r="K3" s="28">
        <v>9</v>
      </c>
      <c r="L3" s="28">
        <v>10</v>
      </c>
      <c r="M3" s="28">
        <v>11</v>
      </c>
      <c r="N3" s="28">
        <v>12</v>
      </c>
      <c r="O3" s="29" t="s">
        <v>33</v>
      </c>
    </row>
    <row r="4" spans="1:15" s="22" customFormat="1" x14ac:dyDescent="0.2">
      <c r="A4" s="30">
        <v>1</v>
      </c>
      <c r="B4" s="30" t="str">
        <f>'C'!C7</f>
        <v>Mavrični jagenjčki</v>
      </c>
      <c r="C4" s="82">
        <v>0</v>
      </c>
      <c r="D4" s="82">
        <v>0</v>
      </c>
      <c r="E4" s="82">
        <v>0</v>
      </c>
      <c r="F4" s="82">
        <v>-5</v>
      </c>
      <c r="G4" s="82">
        <v>-5</v>
      </c>
      <c r="H4" s="82">
        <v>5</v>
      </c>
      <c r="I4" s="82">
        <v>0</v>
      </c>
      <c r="J4" s="82">
        <v>5</v>
      </c>
      <c r="K4" s="82">
        <v>5</v>
      </c>
      <c r="L4" s="82">
        <v>0</v>
      </c>
      <c r="M4" s="82">
        <v>0</v>
      </c>
      <c r="N4" s="82">
        <v>-5</v>
      </c>
      <c r="O4" s="32">
        <f t="shared" ref="O4:O8" si="0">SUM(C4:N4)</f>
        <v>0</v>
      </c>
    </row>
    <row r="5" spans="1:15" s="22" customFormat="1" x14ac:dyDescent="0.2">
      <c r="A5" s="30">
        <v>2</v>
      </c>
      <c r="B5" s="80" t="str">
        <f>'C'!C8</f>
        <v>Murnčki</v>
      </c>
      <c r="C5" s="82">
        <v>0</v>
      </c>
      <c r="D5" s="82">
        <v>5</v>
      </c>
      <c r="E5" s="82">
        <v>5</v>
      </c>
      <c r="F5" s="82">
        <v>5</v>
      </c>
      <c r="G5" s="82">
        <v>5</v>
      </c>
      <c r="H5" s="82">
        <v>0</v>
      </c>
      <c r="I5" s="82">
        <v>0</v>
      </c>
      <c r="J5" s="82">
        <v>5</v>
      </c>
      <c r="K5" s="82">
        <v>0</v>
      </c>
      <c r="L5" s="82">
        <v>0</v>
      </c>
      <c r="M5" s="82">
        <v>0</v>
      </c>
      <c r="N5" s="82">
        <v>0</v>
      </c>
      <c r="O5" s="81">
        <f t="shared" si="0"/>
        <v>25</v>
      </c>
    </row>
    <row r="6" spans="1:15" s="22" customFormat="1" x14ac:dyDescent="0.2">
      <c r="A6" s="30">
        <v>3</v>
      </c>
      <c r="B6" s="30" t="str">
        <f>Č!C7</f>
        <v>Ime ekipe</v>
      </c>
      <c r="C6" s="82">
        <v>5</v>
      </c>
      <c r="D6" s="82">
        <v>0</v>
      </c>
      <c r="E6" s="82">
        <v>0</v>
      </c>
      <c r="F6" s="82">
        <v>-5</v>
      </c>
      <c r="G6" s="82">
        <v>5</v>
      </c>
      <c r="H6" s="82">
        <v>5</v>
      </c>
      <c r="I6" s="82">
        <v>0</v>
      </c>
      <c r="J6" s="82">
        <v>5</v>
      </c>
      <c r="K6" s="82">
        <v>5</v>
      </c>
      <c r="L6" s="82">
        <v>0</v>
      </c>
      <c r="M6" s="82">
        <v>-5</v>
      </c>
      <c r="N6" s="82">
        <v>5</v>
      </c>
      <c r="O6" s="32">
        <f t="shared" si="0"/>
        <v>20</v>
      </c>
    </row>
    <row r="7" spans="1:15" s="22" customFormat="1" x14ac:dyDescent="0.2">
      <c r="A7" s="30">
        <v>4</v>
      </c>
      <c r="B7" s="30" t="str">
        <f>D!C7</f>
        <v xml:space="preserve">Neprijavljeni </v>
      </c>
      <c r="C7" s="82">
        <v>-5</v>
      </c>
      <c r="D7" s="82">
        <v>0</v>
      </c>
      <c r="E7" s="82">
        <v>-5</v>
      </c>
      <c r="F7" s="82">
        <v>5</v>
      </c>
      <c r="G7" s="82">
        <v>5</v>
      </c>
      <c r="H7" s="82">
        <v>5</v>
      </c>
      <c r="I7" s="82">
        <v>0</v>
      </c>
      <c r="J7" s="82">
        <v>5</v>
      </c>
      <c r="K7" s="82">
        <v>5</v>
      </c>
      <c r="L7" s="82">
        <v>5</v>
      </c>
      <c r="M7" s="82">
        <v>-5</v>
      </c>
      <c r="N7" s="82">
        <v>-5</v>
      </c>
      <c r="O7" s="32">
        <f t="shared" si="0"/>
        <v>10</v>
      </c>
    </row>
    <row r="8" spans="1:15" x14ac:dyDescent="0.2">
      <c r="A8" s="30">
        <v>5</v>
      </c>
      <c r="B8" s="30" t="str">
        <f>D!C8</f>
        <v>Zgubljeni svizci</v>
      </c>
      <c r="C8" s="82">
        <v>-5</v>
      </c>
      <c r="D8" s="82">
        <v>0</v>
      </c>
      <c r="E8" s="82">
        <v>-5</v>
      </c>
      <c r="F8" s="82">
        <v>5</v>
      </c>
      <c r="G8" s="82">
        <v>5</v>
      </c>
      <c r="H8" s="82">
        <v>5</v>
      </c>
      <c r="I8" s="82">
        <v>0</v>
      </c>
      <c r="J8" s="82">
        <v>5</v>
      </c>
      <c r="K8" s="82">
        <v>5</v>
      </c>
      <c r="L8" s="82">
        <v>5</v>
      </c>
      <c r="M8" s="82">
        <v>5</v>
      </c>
      <c r="N8" s="82">
        <v>0</v>
      </c>
      <c r="O8" s="32">
        <f t="shared" si="0"/>
        <v>25</v>
      </c>
    </row>
  </sheetData>
  <phoneticPr fontId="13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5"/>
  <sheetViews>
    <sheetView tabSelected="1" zoomScale="70" zoomScaleNormal="70" workbookViewId="0">
      <selection activeCell="AA26" sqref="AA26"/>
    </sheetView>
  </sheetViews>
  <sheetFormatPr defaultRowHeight="12.75" x14ac:dyDescent="0.2"/>
  <cols>
    <col min="1" max="1" width="6.7109375" customWidth="1"/>
    <col min="2" max="2" width="31.85546875" customWidth="1"/>
    <col min="3" max="3" width="17.28515625" customWidth="1"/>
    <col min="4" max="4" width="7.42578125" customWidth="1"/>
    <col min="5" max="5" width="7.7109375" customWidth="1"/>
    <col min="6" max="7" width="9" customWidth="1"/>
    <col min="8" max="8" width="9.5703125" customWidth="1"/>
    <col min="9" max="9" width="10.140625" customWidth="1"/>
    <col min="10" max="11" width="9" customWidth="1"/>
    <col min="12" max="12" width="8.28515625" customWidth="1"/>
    <col min="13" max="13" width="10.42578125" customWidth="1"/>
    <col min="14" max="14" width="10" customWidth="1"/>
    <col min="15" max="15" width="9" customWidth="1"/>
    <col min="16" max="16" width="11.85546875" customWidth="1"/>
    <col min="17" max="17" width="8.28515625" customWidth="1"/>
    <col min="18" max="18" width="8.7109375" customWidth="1"/>
    <col min="19" max="19" width="7.42578125" customWidth="1"/>
    <col min="20" max="20" width="9" customWidth="1"/>
    <col min="21" max="21" width="8.28515625" customWidth="1"/>
    <col min="22" max="22" width="9.7109375" customWidth="1"/>
    <col min="23" max="23" width="8.140625" customWidth="1"/>
    <col min="24" max="24" width="7" customWidth="1"/>
    <col min="25" max="25" width="8.140625" customWidth="1"/>
    <col min="26" max="26" width="6.42578125" customWidth="1"/>
  </cols>
  <sheetData>
    <row r="1" spans="1:24" ht="20.25" x14ac:dyDescent="0.3">
      <c r="A1" s="1" t="str">
        <f>'C'!A1</f>
        <v>ORIENTACIJSKO TEKMOVANJE Sostro 21.11.2015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20.25" x14ac:dyDescent="0.3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8.75" x14ac:dyDescent="0.3">
      <c r="A3" s="3" t="str">
        <f>A!A2</f>
        <v>Kategorija A</v>
      </c>
      <c r="B3" s="3"/>
      <c r="C3" s="3"/>
    </row>
    <row r="5" spans="1:24" x14ac:dyDescent="0.2">
      <c r="A5" s="115" t="str">
        <f>A!$A$5</f>
        <v>Zap.št.ekipe</v>
      </c>
      <c r="B5" s="115" t="str">
        <f>A!$B$5</f>
        <v>Planinsko društvo</v>
      </c>
      <c r="C5" s="115" t="str">
        <f>A!$C$5</f>
        <v>Ime ekipe</v>
      </c>
      <c r="D5" s="115" t="str">
        <f>A!$D$5</f>
        <v>Št. članov</v>
      </c>
      <c r="E5" s="115" t="str">
        <f>A!$E$5</f>
        <v>Št. članic</v>
      </c>
      <c r="F5" s="114" t="str">
        <f>A!$F$5</f>
        <v>Članice
(+ točke)</v>
      </c>
      <c r="G5" s="114" t="str">
        <f>A!$G$5</f>
        <v>Točke za št. članov</v>
      </c>
      <c r="H5" s="116" t="str">
        <f>A!$H$5</f>
        <v>Izkaznica</v>
      </c>
      <c r="I5" s="116" t="str">
        <f>A!$I$5</f>
        <v>Neg. točke zaradi izkaznice</v>
      </c>
      <c r="J5" s="115" t="str">
        <f>A!$J$5</f>
        <v>Št. članov brez obutve</v>
      </c>
      <c r="K5" s="115" t="str">
        <f>A!$K$5</f>
        <v>Obutev 
(- točke)</v>
      </c>
      <c r="L5" s="115" t="str">
        <f>A!$L$5</f>
        <v>Odhod</v>
      </c>
      <c r="M5" s="115" t="str">
        <f>A!$M$5</f>
        <v>Prihod</v>
      </c>
      <c r="N5" s="116" t="str">
        <f>A!$N$5</f>
        <v>Čas 
(min)</v>
      </c>
      <c r="O5" s="114" t="str">
        <f>A!$O$5</f>
        <v>Najdene točke</v>
      </c>
      <c r="P5" s="114" t="str">
        <f>A!$P$5</f>
        <v>Točke za najdene KT</v>
      </c>
      <c r="Q5" s="114" t="str">
        <f>A!$Q$5</f>
        <v>teorija</v>
      </c>
      <c r="R5" s="115" t="str">
        <f>A!$R$5</f>
        <v>praktične naloge</v>
      </c>
      <c r="S5" s="115"/>
      <c r="T5" s="115"/>
      <c r="U5" s="114" t="str">
        <f>A!$U$5</f>
        <v>+ čas (mrtvi čas)</v>
      </c>
      <c r="V5" s="115" t="str">
        <f>A!$V$5</f>
        <v>Odstopil ?</v>
      </c>
      <c r="W5" s="146" t="str">
        <f>A!$W$5</f>
        <v>točke skupaj</v>
      </c>
      <c r="X5" s="147" t="str">
        <f>A!$X$5</f>
        <v>Mesto</v>
      </c>
    </row>
    <row r="6" spans="1:24" ht="25.7" customHeight="1" x14ac:dyDescent="0.2">
      <c r="A6" s="115"/>
      <c r="B6" s="115"/>
      <c r="C6" s="115"/>
      <c r="D6" s="115"/>
      <c r="E6" s="115"/>
      <c r="F6" s="114"/>
      <c r="G6" s="114"/>
      <c r="H6" s="116"/>
      <c r="I6" s="116"/>
      <c r="J6" s="115"/>
      <c r="K6" s="115"/>
      <c r="L6" s="115"/>
      <c r="M6" s="115"/>
      <c r="N6" s="116"/>
      <c r="O6" s="114"/>
      <c r="P6" s="114"/>
      <c r="Q6" s="114"/>
      <c r="R6" s="4" t="str">
        <f>A!$R$6</f>
        <v>A</v>
      </c>
      <c r="S6" s="4" t="str">
        <f>A!$S$6</f>
        <v>B</v>
      </c>
      <c r="T6" s="23" t="str">
        <f>A!$T$6</f>
        <v>skupaj</v>
      </c>
      <c r="U6" s="114"/>
      <c r="V6" s="115"/>
      <c r="W6" s="146"/>
      <c r="X6" s="147"/>
    </row>
    <row r="7" spans="1:24" ht="15.75" x14ac:dyDescent="0.25">
      <c r="A7" s="5" t="s">
        <v>74</v>
      </c>
      <c r="B7" s="8" t="str">
        <f>A!$B$7</f>
        <v>PD Ljubljana Matica</v>
      </c>
      <c r="C7" s="14" t="str">
        <f>A!$C$7</f>
        <v>Bombončki</v>
      </c>
      <c r="D7" s="8">
        <f>A!$D$7</f>
        <v>5</v>
      </c>
      <c r="E7" s="8">
        <f>A!E7</f>
        <v>5</v>
      </c>
      <c r="F7" s="5">
        <f>A!$F$7</f>
        <v>10</v>
      </c>
      <c r="G7" s="5">
        <f>A!$G$7</f>
        <v>10</v>
      </c>
      <c r="H7" s="9" t="str">
        <f>A!$H$7</f>
        <v>nimajo</v>
      </c>
      <c r="I7" s="10">
        <f>A!I7</f>
        <v>-10</v>
      </c>
      <c r="J7" s="9" t="str">
        <f>A!J7</f>
        <v>imajo</v>
      </c>
      <c r="K7" s="10">
        <f>A!$K$7</f>
        <v>0</v>
      </c>
      <c r="L7" s="24">
        <f>A!L7</f>
        <v>0.40833333333333338</v>
      </c>
      <c r="M7" s="24">
        <f>A!$M$7</f>
        <v>0.51666666666666672</v>
      </c>
      <c r="N7" s="154">
        <f>A!$N$7</f>
        <v>156</v>
      </c>
      <c r="O7" s="8">
        <f>A!$O$7</f>
        <v>5</v>
      </c>
      <c r="P7" s="10">
        <f>A!$P$7</f>
        <v>250</v>
      </c>
      <c r="Q7" s="5">
        <f>A!$Q$7</f>
        <v>15</v>
      </c>
      <c r="R7" s="8">
        <f>A!$R$7</f>
        <v>20</v>
      </c>
      <c r="S7" s="8">
        <f>A!$S$7</f>
        <v>20</v>
      </c>
      <c r="T7" s="5">
        <f>A!$T$7</f>
        <v>40</v>
      </c>
      <c r="U7" s="8"/>
      <c r="V7" s="8"/>
      <c r="W7" s="151">
        <f>A!$W$7</f>
        <v>159</v>
      </c>
      <c r="X7" s="167">
        <v>1</v>
      </c>
    </row>
    <row r="8" spans="1:24" ht="15.75" hidden="1" x14ac:dyDescent="0.25">
      <c r="A8" s="5" t="s">
        <v>75</v>
      </c>
      <c r="B8" s="8" t="str">
        <f>A!$B$7</f>
        <v>PD Ljubljana Matica</v>
      </c>
      <c r="C8" s="14" t="str">
        <f>A!$C$7</f>
        <v>Bombončki</v>
      </c>
      <c r="D8" s="8">
        <f>A!$D$7</f>
        <v>5</v>
      </c>
      <c r="E8" s="8">
        <f>A!E8</f>
        <v>5</v>
      </c>
      <c r="F8" s="5">
        <f>A!$F$7</f>
        <v>10</v>
      </c>
      <c r="G8" s="5">
        <f>A!$G$7</f>
        <v>10</v>
      </c>
      <c r="H8" s="9" t="str">
        <f>A!$H$7</f>
        <v>nimajo</v>
      </c>
      <c r="I8" s="10">
        <f>A!I8</f>
        <v>0</v>
      </c>
      <c r="J8" s="9" t="str">
        <f>A!J8</f>
        <v>imajo</v>
      </c>
      <c r="K8" s="10">
        <f>A!$K$7</f>
        <v>0</v>
      </c>
      <c r="L8" s="24">
        <f>A!L8</f>
        <v>0.40208333333333335</v>
      </c>
      <c r="M8" s="24">
        <f>A!$M$7</f>
        <v>0.51666666666666672</v>
      </c>
      <c r="N8" s="154">
        <f>A!$N$7</f>
        <v>156</v>
      </c>
      <c r="O8" s="8">
        <f>A!$O$7</f>
        <v>5</v>
      </c>
      <c r="P8" s="10">
        <f>A!$P$7</f>
        <v>250</v>
      </c>
      <c r="Q8" s="5">
        <f>A!$Q$7</f>
        <v>15</v>
      </c>
      <c r="R8" s="8">
        <f>A!$R$7</f>
        <v>20</v>
      </c>
      <c r="S8" s="8">
        <f>A!$S$7</f>
        <v>20</v>
      </c>
      <c r="T8" s="5">
        <f>A!$T$7</f>
        <v>40</v>
      </c>
      <c r="U8" s="8"/>
      <c r="V8" s="8"/>
      <c r="W8" s="151">
        <f>A!$W$7</f>
        <v>159</v>
      </c>
      <c r="X8" s="167">
        <v>2</v>
      </c>
    </row>
    <row r="9" spans="1:24" ht="15.75" hidden="1" x14ac:dyDescent="0.25">
      <c r="A9" s="5" t="s">
        <v>76</v>
      </c>
      <c r="B9" s="8" t="str">
        <f>A!$B$7</f>
        <v>PD Ljubljana Matica</v>
      </c>
      <c r="C9" s="14" t="str">
        <f>A!$C$7</f>
        <v>Bombončki</v>
      </c>
      <c r="D9" s="8">
        <f>A!$D$7</f>
        <v>5</v>
      </c>
      <c r="E9" s="8">
        <f>A!E9</f>
        <v>4</v>
      </c>
      <c r="F9" s="5">
        <f>A!$F$7</f>
        <v>10</v>
      </c>
      <c r="G9" s="5">
        <f>A!$G$7</f>
        <v>10</v>
      </c>
      <c r="H9" s="9" t="str">
        <f>A!$H$7</f>
        <v>nimajo</v>
      </c>
      <c r="I9" s="10">
        <f>A!I9</f>
        <v>-10</v>
      </c>
      <c r="J9" s="9" t="str">
        <f>A!J9</f>
        <v>imajo</v>
      </c>
      <c r="K9" s="10">
        <f>A!$K$7</f>
        <v>0</v>
      </c>
      <c r="L9" s="24">
        <f>A!L9</f>
        <v>0.39166666666666666</v>
      </c>
      <c r="M9" s="24">
        <f>A!$M$7</f>
        <v>0.51666666666666672</v>
      </c>
      <c r="N9" s="154">
        <f>A!$N$7</f>
        <v>156</v>
      </c>
      <c r="O9" s="8">
        <f>A!$O$7</f>
        <v>5</v>
      </c>
      <c r="P9" s="10">
        <f>A!$P$7</f>
        <v>250</v>
      </c>
      <c r="Q9" s="5">
        <f>A!$Q$7</f>
        <v>15</v>
      </c>
      <c r="R9" s="8">
        <f>A!$R$7</f>
        <v>20</v>
      </c>
      <c r="S9" s="8">
        <f>A!$S$7</f>
        <v>20</v>
      </c>
      <c r="T9" s="5">
        <f>A!$T$7</f>
        <v>40</v>
      </c>
      <c r="U9" s="8"/>
      <c r="V9" s="8"/>
      <c r="W9" s="151">
        <f>A!$W$7</f>
        <v>159</v>
      </c>
      <c r="X9" s="167">
        <v>3</v>
      </c>
    </row>
    <row r="10" spans="1:24" ht="12.95" hidden="1" customHeight="1" x14ac:dyDescent="0.25">
      <c r="A10" s="5" t="s">
        <v>77</v>
      </c>
      <c r="B10" s="8" t="str">
        <f>A!$B$7</f>
        <v>PD Ljubljana Matica</v>
      </c>
      <c r="C10" s="14" t="str">
        <f>A!$C$7</f>
        <v>Bombončki</v>
      </c>
      <c r="D10" s="8">
        <f>A!$D$7</f>
        <v>5</v>
      </c>
      <c r="E10" s="8">
        <f>A!E10</f>
        <v>5</v>
      </c>
      <c r="F10" s="5">
        <f>A!$F$7</f>
        <v>10</v>
      </c>
      <c r="G10" s="5">
        <f>A!$G$7</f>
        <v>10</v>
      </c>
      <c r="H10" s="9" t="str">
        <f>A!$H$7</f>
        <v>nimajo</v>
      </c>
      <c r="I10" s="10">
        <f>A!I10</f>
        <v>-10</v>
      </c>
      <c r="J10" s="9" t="str">
        <f>A!J10</f>
        <v>imajo</v>
      </c>
      <c r="K10" s="10">
        <f>A!$K$7</f>
        <v>0</v>
      </c>
      <c r="L10" s="24">
        <f>A!L10</f>
        <v>0.36458333333333331</v>
      </c>
      <c r="M10" s="24">
        <f>A!$M$7</f>
        <v>0.51666666666666672</v>
      </c>
      <c r="N10" s="154">
        <f>A!$N$7</f>
        <v>156</v>
      </c>
      <c r="O10" s="8">
        <f>A!$O$7</f>
        <v>5</v>
      </c>
      <c r="P10" s="10">
        <f>A!$P$7</f>
        <v>250</v>
      </c>
      <c r="Q10" s="5">
        <f>A!$Q$7</f>
        <v>15</v>
      </c>
      <c r="R10" s="8">
        <f>A!$R$7</f>
        <v>20</v>
      </c>
      <c r="S10" s="8">
        <f>A!$S$7</f>
        <v>20</v>
      </c>
      <c r="T10" s="5">
        <f>A!$T$7</f>
        <v>40</v>
      </c>
      <c r="U10" s="8"/>
      <c r="V10" s="8"/>
      <c r="W10" s="151">
        <f>A!$W$7</f>
        <v>159</v>
      </c>
      <c r="X10" s="167">
        <v>4</v>
      </c>
    </row>
    <row r="11" spans="1:24" ht="15.75" hidden="1" x14ac:dyDescent="0.25">
      <c r="A11" s="5" t="s">
        <v>78</v>
      </c>
      <c r="B11" s="8" t="str">
        <f>A!$B$7</f>
        <v>PD Ljubljana Matica</v>
      </c>
      <c r="C11" s="14" t="str">
        <f>A!$C$7</f>
        <v>Bombončki</v>
      </c>
      <c r="D11" s="8">
        <f>A!$D$7</f>
        <v>5</v>
      </c>
      <c r="E11" s="8">
        <f>A!E11</f>
        <v>0</v>
      </c>
      <c r="F11" s="5">
        <f>A!$F$7</f>
        <v>10</v>
      </c>
      <c r="G11" s="5">
        <f>A!$G$7</f>
        <v>10</v>
      </c>
      <c r="H11" s="9" t="str">
        <f>A!$H$7</f>
        <v>nimajo</v>
      </c>
      <c r="I11" s="10">
        <f>A!I11</f>
        <v>0</v>
      </c>
      <c r="J11" s="9" t="str">
        <f>A!J11</f>
        <v>imajo</v>
      </c>
      <c r="K11" s="10">
        <f>A!$K$7</f>
        <v>0</v>
      </c>
      <c r="L11" s="24">
        <f>A!L11</f>
        <v>0.39583333333333331</v>
      </c>
      <c r="M11" s="24">
        <f>A!$M$7</f>
        <v>0.51666666666666672</v>
      </c>
      <c r="N11" s="154">
        <f>A!$N$7</f>
        <v>156</v>
      </c>
      <c r="O11" s="8">
        <f>A!$O$7</f>
        <v>5</v>
      </c>
      <c r="P11" s="10">
        <f>A!$P$7</f>
        <v>250</v>
      </c>
      <c r="Q11" s="5">
        <f>A!$Q$7</f>
        <v>15</v>
      </c>
      <c r="R11" s="8">
        <f>A!$R$7</f>
        <v>20</v>
      </c>
      <c r="S11" s="8">
        <f>A!$S$7</f>
        <v>20</v>
      </c>
      <c r="T11" s="5">
        <f>A!$T$7</f>
        <v>40</v>
      </c>
      <c r="U11" s="8"/>
      <c r="V11" s="8"/>
      <c r="W11" s="151">
        <f>A!$W$7</f>
        <v>159</v>
      </c>
      <c r="X11" s="167">
        <v>5</v>
      </c>
    </row>
    <row r="12" spans="1:24" ht="15.75" hidden="1" x14ac:dyDescent="0.25">
      <c r="A12" s="5" t="s">
        <v>79</v>
      </c>
      <c r="B12" s="8" t="str">
        <f>A!$B$7</f>
        <v>PD Ljubljana Matica</v>
      </c>
      <c r="C12" s="14" t="str">
        <f>A!$C$7</f>
        <v>Bombončki</v>
      </c>
      <c r="D12" s="8">
        <f>A!$D$7</f>
        <v>5</v>
      </c>
      <c r="E12" s="8">
        <f>A!E12</f>
        <v>2</v>
      </c>
      <c r="F12" s="5">
        <f>A!$F$7</f>
        <v>10</v>
      </c>
      <c r="G12" s="5">
        <f>A!$G$7</f>
        <v>10</v>
      </c>
      <c r="H12" s="9" t="str">
        <f>A!$H$7</f>
        <v>nimajo</v>
      </c>
      <c r="I12" s="10">
        <f>A!I12</f>
        <v>-10</v>
      </c>
      <c r="J12" s="9" t="str">
        <f>A!J12</f>
        <v>nimajo</v>
      </c>
      <c r="K12" s="10">
        <f>A!$K$7</f>
        <v>0</v>
      </c>
      <c r="L12" s="24">
        <f>A!L12</f>
        <v>0.375</v>
      </c>
      <c r="M12" s="24">
        <f>A!$M$7</f>
        <v>0.51666666666666672</v>
      </c>
      <c r="N12" s="154">
        <f>A!$N$7</f>
        <v>156</v>
      </c>
      <c r="O12" s="8">
        <f>A!$O$7</f>
        <v>5</v>
      </c>
      <c r="P12" s="10">
        <f>A!$P$7</f>
        <v>250</v>
      </c>
      <c r="Q12" s="5">
        <f>A!$Q$7</f>
        <v>15</v>
      </c>
      <c r="R12" s="8">
        <f>A!$R$7</f>
        <v>20</v>
      </c>
      <c r="S12" s="8">
        <f>A!$S$7</f>
        <v>20</v>
      </c>
      <c r="T12" s="5">
        <f>A!$T$7</f>
        <v>40</v>
      </c>
      <c r="U12" s="8"/>
      <c r="V12" s="8"/>
      <c r="W12" s="151">
        <f>A!$W$7</f>
        <v>159</v>
      </c>
      <c r="X12" s="167">
        <v>6</v>
      </c>
    </row>
    <row r="13" spans="1:24" ht="15.75" hidden="1" x14ac:dyDescent="0.25">
      <c r="A13" s="5" t="s">
        <v>80</v>
      </c>
      <c r="B13" s="8" t="str">
        <f>A!$B$7</f>
        <v>PD Ljubljana Matica</v>
      </c>
      <c r="C13" s="14" t="str">
        <f>A!$C$7</f>
        <v>Bombončki</v>
      </c>
      <c r="D13" s="8">
        <f>A!$D$7</f>
        <v>5</v>
      </c>
      <c r="E13" s="8">
        <f>A!E13</f>
        <v>21</v>
      </c>
      <c r="F13" s="5">
        <f>A!$F$7</f>
        <v>10</v>
      </c>
      <c r="G13" s="5">
        <f>A!$G$7</f>
        <v>10</v>
      </c>
      <c r="H13" s="9" t="str">
        <f>A!$H$7</f>
        <v>nimajo</v>
      </c>
      <c r="I13" s="10">
        <f>A!I13</f>
        <v>0</v>
      </c>
      <c r="J13" s="9">
        <f>A!J13</f>
        <v>0</v>
      </c>
      <c r="K13" s="10">
        <f>A!$K$7</f>
        <v>0</v>
      </c>
      <c r="L13" s="24">
        <f>A!L13</f>
        <v>0</v>
      </c>
      <c r="M13" s="24">
        <f>A!$M$7</f>
        <v>0.51666666666666672</v>
      </c>
      <c r="N13" s="154">
        <f>A!$N$7</f>
        <v>156</v>
      </c>
      <c r="O13" s="8">
        <f>A!$O$7</f>
        <v>5</v>
      </c>
      <c r="P13" s="10">
        <f>A!$P$7</f>
        <v>250</v>
      </c>
      <c r="Q13" s="5">
        <f>A!$Q$7</f>
        <v>15</v>
      </c>
      <c r="R13" s="8">
        <f>A!$R$7</f>
        <v>20</v>
      </c>
      <c r="S13" s="8">
        <f>A!$S$7</f>
        <v>20</v>
      </c>
      <c r="T13" s="5">
        <f>A!$T$7</f>
        <v>40</v>
      </c>
      <c r="U13" s="8"/>
      <c r="V13" s="8"/>
      <c r="W13" s="151">
        <f>A!$W$7</f>
        <v>159</v>
      </c>
      <c r="X13" s="167">
        <v>7</v>
      </c>
    </row>
    <row r="14" spans="1:24" ht="15.75" hidden="1" x14ac:dyDescent="0.25">
      <c r="A14" s="5" t="s">
        <v>81</v>
      </c>
      <c r="B14" s="8" t="str">
        <f>A!$B$7</f>
        <v>PD Ljubljana Matica</v>
      </c>
      <c r="C14" s="14" t="str">
        <f>A!$C$7</f>
        <v>Bombončki</v>
      </c>
      <c r="D14" s="8">
        <f>A!$D$7</f>
        <v>5</v>
      </c>
      <c r="E14" s="8">
        <f>A!E14</f>
        <v>0</v>
      </c>
      <c r="F14" s="5">
        <f>A!$F$7</f>
        <v>10</v>
      </c>
      <c r="G14" s="5">
        <f>A!$G$7</f>
        <v>10</v>
      </c>
      <c r="H14" s="9" t="str">
        <f>A!$H$7</f>
        <v>nimajo</v>
      </c>
      <c r="I14" s="10">
        <f>A!I14</f>
        <v>0</v>
      </c>
      <c r="J14" s="9">
        <f>A!J14</f>
        <v>0</v>
      </c>
      <c r="K14" s="10">
        <f>A!$K$7</f>
        <v>0</v>
      </c>
      <c r="L14" s="24">
        <f>A!L14</f>
        <v>0</v>
      </c>
      <c r="M14" s="24">
        <f>A!$M$7</f>
        <v>0.51666666666666672</v>
      </c>
      <c r="N14" s="154">
        <f>A!$N$7</f>
        <v>156</v>
      </c>
      <c r="O14" s="8">
        <f>A!$O$7</f>
        <v>5</v>
      </c>
      <c r="P14" s="10">
        <f>A!$P$7</f>
        <v>250</v>
      </c>
      <c r="Q14" s="5">
        <f>A!$Q$7</f>
        <v>15</v>
      </c>
      <c r="R14" s="8">
        <f>A!$R$7</f>
        <v>20</v>
      </c>
      <c r="S14" s="8">
        <f>A!$S$7</f>
        <v>20</v>
      </c>
      <c r="T14" s="5">
        <f>A!$T$7</f>
        <v>40</v>
      </c>
      <c r="U14" s="8"/>
      <c r="V14" s="8"/>
      <c r="W14" s="151">
        <f>A!$W$7</f>
        <v>159</v>
      </c>
      <c r="X14" s="167">
        <v>8</v>
      </c>
    </row>
    <row r="15" spans="1:24" ht="15.75" hidden="1" x14ac:dyDescent="0.25">
      <c r="A15" s="5" t="s">
        <v>82</v>
      </c>
      <c r="B15" s="8" t="str">
        <f>A!$B$7</f>
        <v>PD Ljubljana Matica</v>
      </c>
      <c r="C15" s="14" t="str">
        <f>A!$C$7</f>
        <v>Bombončki</v>
      </c>
      <c r="D15" s="8">
        <f>A!$D$7</f>
        <v>5</v>
      </c>
      <c r="E15" s="8">
        <f>A!E15</f>
        <v>0</v>
      </c>
      <c r="F15" s="5">
        <f>A!$F$7</f>
        <v>10</v>
      </c>
      <c r="G15" s="5">
        <f>A!$G$7</f>
        <v>10</v>
      </c>
      <c r="H15" s="9" t="str">
        <f>A!$H$7</f>
        <v>nimajo</v>
      </c>
      <c r="I15" s="10">
        <f>A!I15</f>
        <v>0</v>
      </c>
      <c r="J15" s="9">
        <f>A!J15</f>
        <v>0</v>
      </c>
      <c r="K15" s="10">
        <f>A!$K$7</f>
        <v>0</v>
      </c>
      <c r="L15" s="24">
        <f>A!L15</f>
        <v>0</v>
      </c>
      <c r="M15" s="24">
        <f>A!$M$7</f>
        <v>0.51666666666666672</v>
      </c>
      <c r="N15" s="154">
        <f>A!$N$7</f>
        <v>156</v>
      </c>
      <c r="O15" s="8">
        <f>A!$O$7</f>
        <v>5</v>
      </c>
      <c r="P15" s="10">
        <f>A!$P$7</f>
        <v>250</v>
      </c>
      <c r="Q15" s="5">
        <f>A!$Q$7</f>
        <v>15</v>
      </c>
      <c r="R15" s="8">
        <f>A!$R$7</f>
        <v>20</v>
      </c>
      <c r="S15" s="8">
        <f>A!$S$7</f>
        <v>20</v>
      </c>
      <c r="T15" s="5">
        <f>A!$T$7</f>
        <v>40</v>
      </c>
      <c r="U15" s="8"/>
      <c r="V15" s="8"/>
      <c r="W15" s="151">
        <f>A!$W$7</f>
        <v>159</v>
      </c>
      <c r="X15" s="167">
        <v>9</v>
      </c>
    </row>
    <row r="16" spans="1:24" ht="15.75" hidden="1" x14ac:dyDescent="0.25">
      <c r="A16" s="5" t="s">
        <v>83</v>
      </c>
      <c r="B16" s="8" t="str">
        <f>A!$B$7</f>
        <v>PD Ljubljana Matica</v>
      </c>
      <c r="C16" s="14" t="str">
        <f>A!$C$7</f>
        <v>Bombončki</v>
      </c>
      <c r="D16" s="8">
        <f>A!$D$7</f>
        <v>5</v>
      </c>
      <c r="E16" s="8">
        <f>A!E16</f>
        <v>0</v>
      </c>
      <c r="F16" s="5">
        <f>A!$F$7</f>
        <v>10</v>
      </c>
      <c r="G16" s="5">
        <f>A!$G$7</f>
        <v>10</v>
      </c>
      <c r="H16" s="9" t="str">
        <f>A!$H$7</f>
        <v>nimajo</v>
      </c>
      <c r="I16" s="10">
        <f>A!I16</f>
        <v>0</v>
      </c>
      <c r="J16" s="9">
        <f>A!J16</f>
        <v>0</v>
      </c>
      <c r="K16" s="10">
        <f>A!$K$7</f>
        <v>0</v>
      </c>
      <c r="L16" s="24">
        <f>A!L16</f>
        <v>0</v>
      </c>
      <c r="M16" s="24">
        <f>A!$M$7</f>
        <v>0.51666666666666672</v>
      </c>
      <c r="N16" s="154">
        <f>A!$N$7</f>
        <v>156</v>
      </c>
      <c r="O16" s="8">
        <f>A!$O$7</f>
        <v>5</v>
      </c>
      <c r="P16" s="10">
        <f>A!$P$7</f>
        <v>250</v>
      </c>
      <c r="Q16" s="5">
        <f>A!$Q$7</f>
        <v>15</v>
      </c>
      <c r="R16" s="8">
        <f>A!$R$7</f>
        <v>20</v>
      </c>
      <c r="S16" s="8">
        <f>A!$S$7</f>
        <v>20</v>
      </c>
      <c r="T16" s="5">
        <f>A!$T$7</f>
        <v>40</v>
      </c>
      <c r="U16" s="8"/>
      <c r="V16" s="8"/>
      <c r="W16" s="151">
        <f>A!$W$7</f>
        <v>159</v>
      </c>
      <c r="X16" s="167">
        <v>10</v>
      </c>
    </row>
    <row r="17" spans="1:24" ht="15.75" x14ac:dyDescent="0.25">
      <c r="A17" s="5" t="s">
        <v>75</v>
      </c>
      <c r="B17" s="117" t="str">
        <f>A!$B$8</f>
        <v>PD Krka Novo mesto</v>
      </c>
      <c r="C17" s="118" t="str">
        <f>A!$C$8</f>
        <v>Narcise</v>
      </c>
      <c r="D17" s="8">
        <f>A!D7</f>
        <v>5</v>
      </c>
      <c r="E17" s="8">
        <f>A!E8</f>
        <v>5</v>
      </c>
      <c r="F17" s="5">
        <f>A!F7</f>
        <v>10</v>
      </c>
      <c r="G17" s="5">
        <f>A!G7</f>
        <v>10</v>
      </c>
      <c r="H17" s="9" t="str">
        <f>A!H8</f>
        <v>imajo</v>
      </c>
      <c r="I17" s="10">
        <f>A!I8</f>
        <v>0</v>
      </c>
      <c r="J17" s="9" t="str">
        <f>A!J8</f>
        <v>imajo</v>
      </c>
      <c r="K17" s="10">
        <f>A!K8</f>
        <v>0</v>
      </c>
      <c r="L17" s="24">
        <f>A!L8</f>
        <v>0.40208333333333335</v>
      </c>
      <c r="M17" s="24">
        <f>A!M8</f>
        <v>0.52083333333333337</v>
      </c>
      <c r="N17" s="154">
        <f>A!N8</f>
        <v>171</v>
      </c>
      <c r="O17" s="8">
        <f>A!O8</f>
        <v>5</v>
      </c>
      <c r="P17" s="10">
        <f>A!P8</f>
        <v>250</v>
      </c>
      <c r="Q17" s="5">
        <f>A!Q8</f>
        <v>30</v>
      </c>
      <c r="R17" s="8">
        <f>A!R8</f>
        <v>-5</v>
      </c>
      <c r="S17" s="8">
        <f>A!S8</f>
        <v>20</v>
      </c>
      <c r="T17" s="5">
        <f>A!T8</f>
        <v>15</v>
      </c>
      <c r="U17" s="8">
        <v>3</v>
      </c>
      <c r="V17" s="8"/>
      <c r="W17" s="151">
        <f>A!W8</f>
        <v>147</v>
      </c>
      <c r="X17" s="167">
        <v>2</v>
      </c>
    </row>
    <row r="18" spans="1:24" ht="15.75" x14ac:dyDescent="0.25">
      <c r="A18" s="5" t="s">
        <v>76</v>
      </c>
      <c r="B18" s="117" t="str">
        <f>A!$B$9</f>
        <v>PD Ljubljana Matica</v>
      </c>
      <c r="C18" s="118" t="str">
        <f>A!$C$9</f>
        <v>Planike</v>
      </c>
      <c r="D18" s="8">
        <f>A!D8</f>
        <v>5</v>
      </c>
      <c r="E18" s="8">
        <f>A!E9</f>
        <v>4</v>
      </c>
      <c r="F18" s="5">
        <f>A!F8</f>
        <v>10</v>
      </c>
      <c r="G18" s="5">
        <f>A!G8</f>
        <v>10</v>
      </c>
      <c r="H18" s="9" t="str">
        <f>A!H9</f>
        <v>nimajo</v>
      </c>
      <c r="I18" s="10">
        <f>A!I9</f>
        <v>-10</v>
      </c>
      <c r="J18" s="9" t="str">
        <f>A!J9</f>
        <v>imajo</v>
      </c>
      <c r="K18" s="10">
        <f>A!K9</f>
        <v>0</v>
      </c>
      <c r="L18" s="24">
        <f>A!L9</f>
        <v>0.39166666666666666</v>
      </c>
      <c r="M18" s="24">
        <f>A!M9</f>
        <v>0.50208333333333333</v>
      </c>
      <c r="N18" s="154">
        <f>A!N9</f>
        <v>159</v>
      </c>
      <c r="O18" s="8">
        <f>A!O9</f>
        <v>4</v>
      </c>
      <c r="P18" s="10">
        <f>A!P9</f>
        <v>200</v>
      </c>
      <c r="Q18" s="5">
        <f>A!Q9</f>
        <v>15</v>
      </c>
      <c r="R18" s="8">
        <f>A!R9</f>
        <v>-5</v>
      </c>
      <c r="S18" s="8">
        <f>A!S9</f>
        <v>20</v>
      </c>
      <c r="T18" s="5">
        <f>A!T9</f>
        <v>15</v>
      </c>
      <c r="U18" s="87"/>
      <c r="V18" s="87"/>
      <c r="W18" s="151">
        <f>A!W9</f>
        <v>69</v>
      </c>
      <c r="X18" s="169">
        <v>3</v>
      </c>
    </row>
    <row r="19" spans="1:24" ht="15.75" x14ac:dyDescent="0.25">
      <c r="A19" s="5" t="s">
        <v>77</v>
      </c>
      <c r="B19" s="117" t="str">
        <f>A!$B$10</f>
        <v>PD Ljubljana Matica</v>
      </c>
      <c r="C19" s="118" t="str">
        <f>A!$C$10</f>
        <v>Sostrska banda</v>
      </c>
      <c r="D19" s="8">
        <f>A!D9</f>
        <v>4</v>
      </c>
      <c r="E19" s="8">
        <f>A!E10</f>
        <v>5</v>
      </c>
      <c r="F19" s="5">
        <f>A!F9</f>
        <v>8</v>
      </c>
      <c r="G19" s="5">
        <f>A!G9</f>
        <v>0</v>
      </c>
      <c r="H19" s="9" t="str">
        <f>A!H10</f>
        <v>nimajo</v>
      </c>
      <c r="I19" s="10">
        <f>A!I10</f>
        <v>-10</v>
      </c>
      <c r="J19" s="9" t="str">
        <f>A!J10</f>
        <v>imajo</v>
      </c>
      <c r="K19" s="10">
        <f>A!K10</f>
        <v>0</v>
      </c>
      <c r="L19" s="24">
        <f>A!L10</f>
        <v>0.36458333333333331</v>
      </c>
      <c r="M19" s="24">
        <f>A!M10</f>
        <v>0.47430555555555554</v>
      </c>
      <c r="N19" s="154">
        <f>A!N10</f>
        <v>158</v>
      </c>
      <c r="O19" s="8">
        <f>A!O10</f>
        <v>3</v>
      </c>
      <c r="P19" s="10">
        <f>A!P10</f>
        <v>150</v>
      </c>
      <c r="Q19" s="5">
        <f>A!Q10</f>
        <v>45</v>
      </c>
      <c r="R19" s="8">
        <f>A!R10</f>
        <v>20</v>
      </c>
      <c r="S19" s="8">
        <f>A!S10</f>
        <v>0</v>
      </c>
      <c r="T19" s="5">
        <f>A!T10</f>
        <v>20</v>
      </c>
      <c r="U19" s="87"/>
      <c r="V19" s="87"/>
      <c r="W19" s="151">
        <f>A!W10</f>
        <v>67</v>
      </c>
      <c r="X19" s="169">
        <v>4</v>
      </c>
    </row>
    <row r="20" spans="1:24" ht="15.75" x14ac:dyDescent="0.25">
      <c r="A20" s="5" t="s">
        <v>78</v>
      </c>
      <c r="B20" s="117" t="str">
        <f>A!$B$11</f>
        <v>PD Borovnica</v>
      </c>
      <c r="C20" s="118" t="str">
        <f>A!$C$11</f>
        <v>Skale</v>
      </c>
      <c r="D20" s="8">
        <f>A!D10</f>
        <v>5</v>
      </c>
      <c r="E20" s="8">
        <f>A!E11</f>
        <v>0</v>
      </c>
      <c r="F20" s="5">
        <f>A!F10</f>
        <v>10</v>
      </c>
      <c r="G20" s="5">
        <f>A!G10</f>
        <v>10</v>
      </c>
      <c r="H20" s="9" t="str">
        <f>A!H11</f>
        <v>imajo</v>
      </c>
      <c r="I20" s="10">
        <f>A!I11</f>
        <v>0</v>
      </c>
      <c r="J20" s="9" t="str">
        <f>A!J11</f>
        <v>imajo</v>
      </c>
      <c r="K20" s="10">
        <f>A!K11</f>
        <v>0</v>
      </c>
      <c r="L20" s="24">
        <f>A!L11</f>
        <v>0.39583333333333331</v>
      </c>
      <c r="M20" s="24">
        <f>A!M11</f>
        <v>0.51388888888888895</v>
      </c>
      <c r="N20" s="154">
        <f>A!N11</f>
        <v>170</v>
      </c>
      <c r="O20" s="8">
        <f>A!O11</f>
        <v>4</v>
      </c>
      <c r="P20" s="10">
        <f>A!P11</f>
        <v>80</v>
      </c>
      <c r="Q20" s="5">
        <f>A!Q11</f>
        <v>-5</v>
      </c>
      <c r="R20" s="8">
        <f>A!R11</f>
        <v>-5</v>
      </c>
      <c r="S20" s="8">
        <f>A!S11</f>
        <v>20</v>
      </c>
      <c r="T20" s="5">
        <f>A!T11</f>
        <v>15</v>
      </c>
      <c r="U20" s="87"/>
      <c r="V20" s="87"/>
      <c r="W20" s="151">
        <f>A!W11</f>
        <v>-80</v>
      </c>
      <c r="X20" s="169">
        <v>5</v>
      </c>
    </row>
    <row r="21" spans="1:24" ht="16.5" thickBot="1" x14ac:dyDescent="0.3">
      <c r="A21" s="5" t="s">
        <v>79</v>
      </c>
      <c r="B21" s="117" t="str">
        <f>A!$B$12</f>
        <v>PD Domžale</v>
      </c>
      <c r="C21" s="118" t="str">
        <f>A!$C$12</f>
        <v>Izgubljeni</v>
      </c>
      <c r="D21" s="8">
        <f>A!D11</f>
        <v>3</v>
      </c>
      <c r="E21" s="8">
        <f>A!E12</f>
        <v>2</v>
      </c>
      <c r="F21" s="5">
        <f>A!F11</f>
        <v>0</v>
      </c>
      <c r="G21" s="5">
        <f>A!G11</f>
        <v>0</v>
      </c>
      <c r="H21" s="9" t="str">
        <f>A!H12</f>
        <v>nimajo</v>
      </c>
      <c r="I21" s="10">
        <f>A!I12</f>
        <v>-10</v>
      </c>
      <c r="J21" s="9" t="str">
        <f>A!J12</f>
        <v>nimajo</v>
      </c>
      <c r="K21" s="10">
        <f>A!K12</f>
        <v>-10</v>
      </c>
      <c r="L21" s="24">
        <f>A!L12</f>
        <v>0.375</v>
      </c>
      <c r="M21" s="24">
        <f>A!M12</f>
        <v>0.53472222222222221</v>
      </c>
      <c r="N21" s="154">
        <f>A!N12</f>
        <v>230</v>
      </c>
      <c r="O21" s="8">
        <f>A!O12</f>
        <v>2</v>
      </c>
      <c r="P21" s="10">
        <f>A!P12</f>
        <v>40</v>
      </c>
      <c r="Q21" s="5">
        <f>A!Q12</f>
        <v>0</v>
      </c>
      <c r="R21" s="8">
        <f>A!R12</f>
        <v>20</v>
      </c>
      <c r="S21" s="8">
        <f>A!S12</f>
        <v>-5</v>
      </c>
      <c r="T21" s="5">
        <f>A!T12</f>
        <v>15</v>
      </c>
      <c r="U21" s="87">
        <v>2</v>
      </c>
      <c r="V21" s="87"/>
      <c r="W21" s="151">
        <f>A!W12</f>
        <v>-189</v>
      </c>
      <c r="X21" s="169">
        <v>6</v>
      </c>
    </row>
    <row r="22" spans="1:24" ht="15.75" x14ac:dyDescent="0.25">
      <c r="A22" s="111" t="s">
        <v>36</v>
      </c>
      <c r="B22" s="111"/>
      <c r="C22" s="21">
        <f>A!$C$13</f>
        <v>6</v>
      </c>
      <c r="D22" s="21">
        <f>A!$D$13</f>
        <v>25</v>
      </c>
      <c r="E22" s="21">
        <f>A!$E$13</f>
        <v>21</v>
      </c>
      <c r="F22" s="112"/>
      <c r="G22" s="112"/>
      <c r="H22" s="112"/>
      <c r="I22" s="112"/>
      <c r="J22" s="112"/>
      <c r="K22" s="112"/>
      <c r="L22" s="33"/>
      <c r="M22" s="33"/>
      <c r="N22" s="113"/>
      <c r="O22" s="113"/>
      <c r="P22" s="33"/>
      <c r="Q22" s="33"/>
      <c r="R22" s="33"/>
      <c r="S22" s="34"/>
      <c r="T22" s="33"/>
      <c r="U22" s="33"/>
      <c r="V22" s="25"/>
      <c r="W22" s="25"/>
      <c r="X22" s="119"/>
    </row>
    <row r="24" spans="1:24" x14ac:dyDescent="0.2">
      <c r="U24" s="22"/>
    </row>
    <row r="25" spans="1:24" ht="18.75" x14ac:dyDescent="0.3">
      <c r="A25" s="3" t="str">
        <f>B!A2</f>
        <v>Kategorija B</v>
      </c>
      <c r="B25" s="3"/>
      <c r="C25" s="3"/>
      <c r="U25" s="22"/>
    </row>
    <row r="26" spans="1:24" ht="13.5" customHeight="1" x14ac:dyDescent="0.2"/>
    <row r="27" spans="1:24" x14ac:dyDescent="0.2">
      <c r="A27" s="115" t="str">
        <f>B!$A$5</f>
        <v>Zap. št. ekipe</v>
      </c>
      <c r="B27" s="115" t="str">
        <f>B!$B$5</f>
        <v>Planinsko društvo</v>
      </c>
      <c r="C27" s="115" t="str">
        <f>B!$C$5</f>
        <v>Ime ekipe</v>
      </c>
      <c r="D27" s="115" t="str">
        <f>B!$D$5</f>
        <v>Št. članov</v>
      </c>
      <c r="E27" s="115" t="str">
        <f>B!$E$5</f>
        <v>Št. članic</v>
      </c>
      <c r="F27" s="114" t="str">
        <f>B!$F$5</f>
        <v>Članice
(+ točke)</v>
      </c>
      <c r="G27" s="114" t="str">
        <f>B!$G$5</f>
        <v>Točke za št. članov</v>
      </c>
      <c r="H27" s="116" t="str">
        <f>B!$H$5</f>
        <v>Izkaznica</v>
      </c>
      <c r="I27" s="116" t="str">
        <f>B!$I$5</f>
        <v>Neg. točke zaradi izkaznice</v>
      </c>
      <c r="J27" s="115" t="str">
        <f>B!$J$5</f>
        <v>Št. članov brez obutve</v>
      </c>
      <c r="K27" s="115" t="str">
        <f>B!$K$5</f>
        <v>Obutev 
(- točke)</v>
      </c>
      <c r="L27" s="115" t="str">
        <f>B!$L$5</f>
        <v>Odhod</v>
      </c>
      <c r="M27" s="115" t="str">
        <f>B!$M$5</f>
        <v>Prihod</v>
      </c>
      <c r="N27" s="116" t="str">
        <f>B!$N$5</f>
        <v>Čas 
(min)</v>
      </c>
      <c r="O27" s="114" t="str">
        <f>B!$O$5</f>
        <v>Najdene točke</v>
      </c>
      <c r="P27" s="114" t="str">
        <f>B!$P$5</f>
        <v>Točke za najdene KT</v>
      </c>
      <c r="Q27" s="114" t="str">
        <f>B!$Q$5</f>
        <v>teorija</v>
      </c>
      <c r="R27" s="115" t="str">
        <f>B!$R$5</f>
        <v>praktične naloge</v>
      </c>
      <c r="S27" s="115"/>
      <c r="T27" s="115"/>
      <c r="U27" s="114" t="str">
        <f>B!$U$5</f>
        <v>+ čas (mrtvi čas)</v>
      </c>
      <c r="V27" s="115" t="str">
        <f>B!$V$5</f>
        <v>Odstopil ?</v>
      </c>
      <c r="W27" s="146" t="str">
        <f>B!$W$5</f>
        <v>točke skupaj</v>
      </c>
      <c r="X27" s="147" t="str">
        <f>B!$X$5</f>
        <v>Mesto</v>
      </c>
    </row>
    <row r="28" spans="1:24" ht="38.25" customHeight="1" x14ac:dyDescent="0.2">
      <c r="A28" s="115"/>
      <c r="B28" s="115"/>
      <c r="C28" s="115"/>
      <c r="D28" s="115"/>
      <c r="E28" s="115"/>
      <c r="F28" s="114"/>
      <c r="G28" s="114"/>
      <c r="H28" s="116"/>
      <c r="I28" s="116"/>
      <c r="J28" s="115"/>
      <c r="K28" s="115"/>
      <c r="L28" s="115"/>
      <c r="M28" s="115"/>
      <c r="N28" s="116"/>
      <c r="O28" s="114"/>
      <c r="P28" s="114"/>
      <c r="Q28" s="114"/>
      <c r="R28" s="4" t="str">
        <f>B!$R$6</f>
        <v>A</v>
      </c>
      <c r="S28" s="4" t="str">
        <f>B!$S$6</f>
        <v>B</v>
      </c>
      <c r="T28" s="23" t="str">
        <f>B!$T$6</f>
        <v>skupaj</v>
      </c>
      <c r="U28" s="114"/>
      <c r="V28" s="115"/>
      <c r="W28" s="146"/>
      <c r="X28" s="147"/>
    </row>
    <row r="29" spans="1:24" ht="15.75" x14ac:dyDescent="0.25">
      <c r="A29" s="5" t="s">
        <v>84</v>
      </c>
      <c r="B29" s="8" t="str">
        <f>B!$B$7</f>
        <v>PD Borovnica</v>
      </c>
      <c r="C29" s="121" t="str">
        <f>B!$C$7</f>
        <v>Ekiji</v>
      </c>
      <c r="D29" s="8">
        <f>B!$D$7</f>
        <v>4</v>
      </c>
      <c r="E29" s="120">
        <f>B!E7</f>
        <v>4</v>
      </c>
      <c r="F29" s="123">
        <f>B!$F$7</f>
        <v>8</v>
      </c>
      <c r="G29" s="123">
        <f>B!$G$7</f>
        <v>0</v>
      </c>
      <c r="H29" s="9" t="str">
        <f>B!$H$7</f>
        <v>imajo</v>
      </c>
      <c r="I29" s="123">
        <f>B!$I$7</f>
        <v>0</v>
      </c>
      <c r="J29" s="9" t="str">
        <f>B!$J$7</f>
        <v>imajo</v>
      </c>
      <c r="K29" s="123">
        <f>B!$K$7</f>
        <v>0</v>
      </c>
      <c r="L29" s="24">
        <f>B!$L$7</f>
        <v>0.39999999999999997</v>
      </c>
      <c r="M29" s="24">
        <f>B!$M$7</f>
        <v>0.56666666666666665</v>
      </c>
      <c r="N29" s="155">
        <f>B!$N$7</f>
        <v>240</v>
      </c>
      <c r="O29" s="8">
        <f>B!$O$7</f>
        <v>6</v>
      </c>
      <c r="P29" s="123">
        <f>B!$P$7</f>
        <v>300</v>
      </c>
      <c r="Q29" s="123">
        <f>B!$Q$7</f>
        <v>50</v>
      </c>
      <c r="R29" s="8">
        <f>B!$R$7</f>
        <v>20</v>
      </c>
      <c r="S29" s="8">
        <f>B!$S$7</f>
        <v>20</v>
      </c>
      <c r="T29" s="5">
        <f>B!$T$7</f>
        <v>40</v>
      </c>
      <c r="U29" s="8"/>
      <c r="V29" s="8"/>
      <c r="W29" s="151">
        <f>B!$W$7</f>
        <v>158</v>
      </c>
      <c r="X29" s="167">
        <v>1</v>
      </c>
    </row>
    <row r="30" spans="1:24" ht="15.75" hidden="1" x14ac:dyDescent="0.25">
      <c r="A30" s="5" t="s">
        <v>85</v>
      </c>
      <c r="B30" s="8" t="str">
        <f>B!$B$7</f>
        <v>PD Borovnica</v>
      </c>
      <c r="C30" s="121" t="str">
        <f>B!$C$7</f>
        <v>Ekiji</v>
      </c>
      <c r="D30" s="14">
        <f>B!$D$7</f>
        <v>4</v>
      </c>
      <c r="E30" s="120" t="e">
        <f>B!#REF!</f>
        <v>#REF!</v>
      </c>
      <c r="F30" s="123">
        <f>B!$F$7</f>
        <v>8</v>
      </c>
      <c r="G30" s="123">
        <f>B!$G$7</f>
        <v>0</v>
      </c>
      <c r="H30" s="9" t="str">
        <f>B!$H$7</f>
        <v>imajo</v>
      </c>
      <c r="I30" s="123">
        <f>B!$I$7</f>
        <v>0</v>
      </c>
      <c r="J30" s="9" t="str">
        <f>B!$J$7</f>
        <v>imajo</v>
      </c>
      <c r="K30" s="123">
        <f>B!$K$7</f>
        <v>0</v>
      </c>
      <c r="L30" s="24">
        <f>B!$L$7</f>
        <v>0.39999999999999997</v>
      </c>
      <c r="M30" s="24">
        <f>B!$M$7</f>
        <v>0.56666666666666665</v>
      </c>
      <c r="N30" s="155">
        <f>B!$N$7</f>
        <v>240</v>
      </c>
      <c r="O30" s="8">
        <f>B!$O$7</f>
        <v>6</v>
      </c>
      <c r="P30" s="123">
        <f>B!$P$7</f>
        <v>300</v>
      </c>
      <c r="Q30" s="123">
        <f>B!$Q$7</f>
        <v>50</v>
      </c>
      <c r="R30" s="8">
        <f>B!$R$7</f>
        <v>20</v>
      </c>
      <c r="S30" s="8">
        <f>B!$S$7</f>
        <v>20</v>
      </c>
      <c r="T30" s="5">
        <f>B!$T$7</f>
        <v>40</v>
      </c>
      <c r="U30" s="8"/>
      <c r="V30" s="8"/>
      <c r="W30" s="151">
        <f>B!$W$7</f>
        <v>158</v>
      </c>
      <c r="X30" s="167">
        <v>2</v>
      </c>
    </row>
    <row r="31" spans="1:24" ht="12.95" hidden="1" customHeight="1" x14ac:dyDescent="0.25">
      <c r="A31" s="5" t="s">
        <v>86</v>
      </c>
      <c r="B31" s="8" t="str">
        <f>B!$B$7</f>
        <v>PD Borovnica</v>
      </c>
      <c r="C31" s="121" t="str">
        <f>B!$C$7</f>
        <v>Ekiji</v>
      </c>
      <c r="D31" s="14">
        <f>B!$D$7</f>
        <v>4</v>
      </c>
      <c r="E31" s="120" t="e">
        <f>B!#REF!</f>
        <v>#REF!</v>
      </c>
      <c r="F31" s="123">
        <f>B!$F$7</f>
        <v>8</v>
      </c>
      <c r="G31" s="123">
        <f>B!$G$7</f>
        <v>0</v>
      </c>
      <c r="H31" s="9" t="str">
        <f>B!$H$7</f>
        <v>imajo</v>
      </c>
      <c r="I31" s="123">
        <f>B!$I$7</f>
        <v>0</v>
      </c>
      <c r="J31" s="9" t="str">
        <f>B!$J$7</f>
        <v>imajo</v>
      </c>
      <c r="K31" s="123">
        <f>B!$K$7</f>
        <v>0</v>
      </c>
      <c r="L31" s="24">
        <f>B!$L$7</f>
        <v>0.39999999999999997</v>
      </c>
      <c r="M31" s="24">
        <f>B!$M$7</f>
        <v>0.56666666666666665</v>
      </c>
      <c r="N31" s="155">
        <f>B!$N$7</f>
        <v>240</v>
      </c>
      <c r="O31" s="8">
        <f>B!$O$7</f>
        <v>6</v>
      </c>
      <c r="P31" s="123">
        <f>B!$P$7</f>
        <v>300</v>
      </c>
      <c r="Q31" s="123">
        <f>B!$Q$7</f>
        <v>50</v>
      </c>
      <c r="R31" s="8">
        <f>B!$R$7</f>
        <v>20</v>
      </c>
      <c r="S31" s="8">
        <f>B!$S$7</f>
        <v>20</v>
      </c>
      <c r="T31" s="5">
        <f>B!$T$7</f>
        <v>40</v>
      </c>
      <c r="U31" s="8"/>
      <c r="V31" s="8"/>
      <c r="W31" s="151">
        <f>B!$W$7</f>
        <v>158</v>
      </c>
      <c r="X31" s="167">
        <v>3</v>
      </c>
    </row>
    <row r="32" spans="1:24" ht="15.75" hidden="1" x14ac:dyDescent="0.25">
      <c r="A32" s="5" t="s">
        <v>87</v>
      </c>
      <c r="B32" s="8" t="str">
        <f>B!$B$7</f>
        <v>PD Borovnica</v>
      </c>
      <c r="C32" s="121" t="str">
        <f>B!$C$7</f>
        <v>Ekiji</v>
      </c>
      <c r="D32" s="14">
        <f>B!$D$7</f>
        <v>4</v>
      </c>
      <c r="E32" s="120">
        <f>B!E1</f>
        <v>0</v>
      </c>
      <c r="F32" s="123">
        <f>B!$F$7</f>
        <v>8</v>
      </c>
      <c r="G32" s="123">
        <f>B!$G$7</f>
        <v>0</v>
      </c>
      <c r="H32" s="9" t="str">
        <f>B!$H$7</f>
        <v>imajo</v>
      </c>
      <c r="I32" s="123">
        <f>B!$I$7</f>
        <v>0</v>
      </c>
      <c r="J32" s="9" t="str">
        <f>B!$J$7</f>
        <v>imajo</v>
      </c>
      <c r="K32" s="123">
        <f>B!$K$7</f>
        <v>0</v>
      </c>
      <c r="L32" s="24">
        <f>B!$L$7</f>
        <v>0.39999999999999997</v>
      </c>
      <c r="M32" s="24">
        <f>B!$M$7</f>
        <v>0.56666666666666665</v>
      </c>
      <c r="N32" s="155">
        <f>B!$N$7</f>
        <v>240</v>
      </c>
      <c r="O32" s="8">
        <f>B!$O$7</f>
        <v>6</v>
      </c>
      <c r="P32" s="123">
        <f>B!$P$7</f>
        <v>300</v>
      </c>
      <c r="Q32" s="123">
        <f>B!$Q$7</f>
        <v>50</v>
      </c>
      <c r="R32" s="8">
        <f>B!$R$7</f>
        <v>20</v>
      </c>
      <c r="S32" s="8">
        <f>B!$S$7</f>
        <v>20</v>
      </c>
      <c r="T32" s="5">
        <f>B!$T$7</f>
        <v>40</v>
      </c>
      <c r="U32" s="8"/>
      <c r="V32" s="8"/>
      <c r="W32" s="151">
        <f>B!$W$7</f>
        <v>158</v>
      </c>
      <c r="X32" s="167">
        <v>4</v>
      </c>
    </row>
    <row r="33" spans="1:24" ht="15.75" hidden="1" x14ac:dyDescent="0.25">
      <c r="A33" s="5" t="s">
        <v>88</v>
      </c>
      <c r="B33" s="8" t="str">
        <f>B!$B$7</f>
        <v>PD Borovnica</v>
      </c>
      <c r="C33" s="121" t="str">
        <f>B!$C$7</f>
        <v>Ekiji</v>
      </c>
      <c r="D33" s="14">
        <f>B!$D$7</f>
        <v>4</v>
      </c>
      <c r="E33" s="120">
        <f>B!E2</f>
        <v>0</v>
      </c>
      <c r="F33" s="123">
        <f>B!$F$7</f>
        <v>8</v>
      </c>
      <c r="G33" s="123">
        <f>B!$G$7</f>
        <v>0</v>
      </c>
      <c r="H33" s="9" t="str">
        <f>B!$H$7</f>
        <v>imajo</v>
      </c>
      <c r="I33" s="123">
        <f>B!$I$7</f>
        <v>0</v>
      </c>
      <c r="J33" s="9" t="str">
        <f>B!$J$7</f>
        <v>imajo</v>
      </c>
      <c r="K33" s="123">
        <f>B!$K$7</f>
        <v>0</v>
      </c>
      <c r="L33" s="24">
        <f>B!$L$7</f>
        <v>0.39999999999999997</v>
      </c>
      <c r="M33" s="24">
        <f>B!$M$7</f>
        <v>0.56666666666666665</v>
      </c>
      <c r="N33" s="155">
        <f>B!$N$7</f>
        <v>240</v>
      </c>
      <c r="O33" s="8">
        <f>B!$O$7</f>
        <v>6</v>
      </c>
      <c r="P33" s="123">
        <f>B!$P$7</f>
        <v>300</v>
      </c>
      <c r="Q33" s="123">
        <f>B!$Q$7</f>
        <v>50</v>
      </c>
      <c r="R33" s="8">
        <f>B!$R$7</f>
        <v>20</v>
      </c>
      <c r="S33" s="8">
        <f>B!$S$7</f>
        <v>20</v>
      </c>
      <c r="T33" s="5">
        <f>B!$T$7</f>
        <v>40</v>
      </c>
      <c r="U33" s="8"/>
      <c r="V33" s="8"/>
      <c r="W33" s="151">
        <f>B!$W$7</f>
        <v>158</v>
      </c>
      <c r="X33" s="167">
        <v>5</v>
      </c>
    </row>
    <row r="34" spans="1:24" ht="15.75" hidden="1" x14ac:dyDescent="0.25">
      <c r="A34" s="5" t="s">
        <v>89</v>
      </c>
      <c r="B34" s="8" t="str">
        <f>B!$B$7</f>
        <v>PD Borovnica</v>
      </c>
      <c r="C34" s="121" t="str">
        <f>B!$C$7</f>
        <v>Ekiji</v>
      </c>
      <c r="D34" s="14">
        <f>B!$D$7</f>
        <v>4</v>
      </c>
      <c r="E34" s="120">
        <f>B!E3</f>
        <v>0</v>
      </c>
      <c r="F34" s="123">
        <f>B!$F$7</f>
        <v>8</v>
      </c>
      <c r="G34" s="123">
        <f>B!$G$7</f>
        <v>0</v>
      </c>
      <c r="H34" s="9" t="str">
        <f>B!$H$7</f>
        <v>imajo</v>
      </c>
      <c r="I34" s="123">
        <f>B!$I$7</f>
        <v>0</v>
      </c>
      <c r="J34" s="9" t="str">
        <f>B!$J$7</f>
        <v>imajo</v>
      </c>
      <c r="K34" s="123">
        <f>B!$K$7</f>
        <v>0</v>
      </c>
      <c r="L34" s="24">
        <f>B!$L$7</f>
        <v>0.39999999999999997</v>
      </c>
      <c r="M34" s="24">
        <f>B!$M$7</f>
        <v>0.56666666666666665</v>
      </c>
      <c r="N34" s="155">
        <f>B!$N$7</f>
        <v>240</v>
      </c>
      <c r="O34" s="8">
        <f>B!$O$7</f>
        <v>6</v>
      </c>
      <c r="P34" s="123">
        <f>B!$P$7</f>
        <v>300</v>
      </c>
      <c r="Q34" s="123">
        <f>B!$Q$7</f>
        <v>50</v>
      </c>
      <c r="R34" s="8">
        <f>B!$R$7</f>
        <v>20</v>
      </c>
      <c r="S34" s="8">
        <f>B!$S$7</f>
        <v>20</v>
      </c>
      <c r="T34" s="5">
        <f>B!$T$7</f>
        <v>40</v>
      </c>
      <c r="U34" s="8"/>
      <c r="V34" s="8"/>
      <c r="W34" s="151">
        <f>B!$W$7</f>
        <v>158</v>
      </c>
      <c r="X34" s="167">
        <v>6</v>
      </c>
    </row>
    <row r="35" spans="1:24" ht="15.75" hidden="1" x14ac:dyDescent="0.25">
      <c r="A35" s="5" t="s">
        <v>90</v>
      </c>
      <c r="B35" s="8" t="str">
        <f>B!$B$7</f>
        <v>PD Borovnica</v>
      </c>
      <c r="C35" s="121" t="str">
        <f>B!$C$7</f>
        <v>Ekiji</v>
      </c>
      <c r="D35" s="14">
        <f>B!$D$7</f>
        <v>4</v>
      </c>
      <c r="E35" s="120">
        <f>B!E4</f>
        <v>0</v>
      </c>
      <c r="F35" s="123">
        <f>B!$F$7</f>
        <v>8</v>
      </c>
      <c r="G35" s="123">
        <f>B!$G$7</f>
        <v>0</v>
      </c>
      <c r="H35" s="9" t="str">
        <f>B!$H$7</f>
        <v>imajo</v>
      </c>
      <c r="I35" s="123">
        <f>B!$I$7</f>
        <v>0</v>
      </c>
      <c r="J35" s="9" t="str">
        <f>B!$J$7</f>
        <v>imajo</v>
      </c>
      <c r="K35" s="123">
        <f>B!$K$7</f>
        <v>0</v>
      </c>
      <c r="L35" s="24">
        <f>B!$L$7</f>
        <v>0.39999999999999997</v>
      </c>
      <c r="M35" s="24">
        <f>B!$M$7</f>
        <v>0.56666666666666665</v>
      </c>
      <c r="N35" s="155">
        <f>B!$N$7</f>
        <v>240</v>
      </c>
      <c r="O35" s="8">
        <f>B!$O$7</f>
        <v>6</v>
      </c>
      <c r="P35" s="123">
        <f>B!$P$7</f>
        <v>300</v>
      </c>
      <c r="Q35" s="123">
        <f>B!$Q$7</f>
        <v>50</v>
      </c>
      <c r="R35" s="8">
        <f>B!$R$7</f>
        <v>20</v>
      </c>
      <c r="S35" s="8">
        <f>B!$S$7</f>
        <v>20</v>
      </c>
      <c r="T35" s="5">
        <f>B!$T$7</f>
        <v>40</v>
      </c>
      <c r="U35" s="8"/>
      <c r="V35" s="8"/>
      <c r="W35" s="151">
        <f>B!$W$7</f>
        <v>158</v>
      </c>
      <c r="X35" s="167">
        <v>7</v>
      </c>
    </row>
    <row r="36" spans="1:24" ht="15.75" hidden="1" x14ac:dyDescent="0.25">
      <c r="A36" s="5" t="s">
        <v>91</v>
      </c>
      <c r="B36" s="8" t="str">
        <f>B!$B$7</f>
        <v>PD Borovnica</v>
      </c>
      <c r="C36" s="121" t="str">
        <f>B!$C$7</f>
        <v>Ekiji</v>
      </c>
      <c r="D36" s="14">
        <f>B!$D$7</f>
        <v>4</v>
      </c>
      <c r="E36" s="120" t="str">
        <f>B!E5</f>
        <v>Št. članic</v>
      </c>
      <c r="F36" s="123">
        <f>B!$F$7</f>
        <v>8</v>
      </c>
      <c r="G36" s="123">
        <f>B!$G$7</f>
        <v>0</v>
      </c>
      <c r="H36" s="9" t="str">
        <f>B!$H$7</f>
        <v>imajo</v>
      </c>
      <c r="I36" s="123">
        <f>B!$I$7</f>
        <v>0</v>
      </c>
      <c r="J36" s="9" t="str">
        <f>B!$J$7</f>
        <v>imajo</v>
      </c>
      <c r="K36" s="123">
        <f>B!$K$7</f>
        <v>0</v>
      </c>
      <c r="L36" s="24">
        <f>B!$L$7</f>
        <v>0.39999999999999997</v>
      </c>
      <c r="M36" s="24">
        <f>B!$M$7</f>
        <v>0.56666666666666665</v>
      </c>
      <c r="N36" s="155">
        <f>B!$N$7</f>
        <v>240</v>
      </c>
      <c r="O36" s="8">
        <f>B!$O$7</f>
        <v>6</v>
      </c>
      <c r="P36" s="123">
        <f>B!$P$7</f>
        <v>300</v>
      </c>
      <c r="Q36" s="123">
        <f>B!$Q$7</f>
        <v>50</v>
      </c>
      <c r="R36" s="8">
        <f>B!$R$7</f>
        <v>20</v>
      </c>
      <c r="S36" s="8">
        <f>B!$S$7</f>
        <v>20</v>
      </c>
      <c r="T36" s="5">
        <f>B!$T$7</f>
        <v>40</v>
      </c>
      <c r="U36" s="8"/>
      <c r="V36" s="8"/>
      <c r="W36" s="151">
        <f>B!$W$7</f>
        <v>158</v>
      </c>
      <c r="X36" s="167">
        <v>8</v>
      </c>
    </row>
    <row r="37" spans="1:24" ht="15.75" hidden="1" x14ac:dyDescent="0.25">
      <c r="A37" s="5" t="s">
        <v>92</v>
      </c>
      <c r="B37" s="8" t="str">
        <f>B!$B$7</f>
        <v>PD Borovnica</v>
      </c>
      <c r="C37" s="121" t="str">
        <f>B!$C$7</f>
        <v>Ekiji</v>
      </c>
      <c r="D37" s="14">
        <f>B!$D$7</f>
        <v>4</v>
      </c>
      <c r="E37" s="120">
        <f>B!E6</f>
        <v>0</v>
      </c>
      <c r="F37" s="123">
        <f>B!$F$7</f>
        <v>8</v>
      </c>
      <c r="G37" s="123">
        <f>B!$G$7</f>
        <v>0</v>
      </c>
      <c r="H37" s="9" t="str">
        <f>B!$H$7</f>
        <v>imajo</v>
      </c>
      <c r="I37" s="123">
        <f>B!$I$7</f>
        <v>0</v>
      </c>
      <c r="J37" s="9" t="str">
        <f>B!$J$7</f>
        <v>imajo</v>
      </c>
      <c r="K37" s="123">
        <f>B!$K$7</f>
        <v>0</v>
      </c>
      <c r="L37" s="24">
        <f>B!$L$7</f>
        <v>0.39999999999999997</v>
      </c>
      <c r="M37" s="24">
        <f>B!$M$7</f>
        <v>0.56666666666666665</v>
      </c>
      <c r="N37" s="155">
        <f>B!$N$7</f>
        <v>240</v>
      </c>
      <c r="O37" s="8">
        <f>B!$O$7</f>
        <v>6</v>
      </c>
      <c r="P37" s="123">
        <f>B!$P$7</f>
        <v>300</v>
      </c>
      <c r="Q37" s="123">
        <f>B!$Q$7</f>
        <v>50</v>
      </c>
      <c r="R37" s="8">
        <f>B!$R$7</f>
        <v>20</v>
      </c>
      <c r="S37" s="8">
        <f>B!$S$7</f>
        <v>20</v>
      </c>
      <c r="T37" s="5">
        <f>B!$T$7</f>
        <v>40</v>
      </c>
      <c r="U37" s="8"/>
      <c r="V37" s="8"/>
      <c r="W37" s="151">
        <f>B!$W$7</f>
        <v>158</v>
      </c>
      <c r="X37" s="167">
        <v>9</v>
      </c>
    </row>
    <row r="38" spans="1:24" ht="15.75" hidden="1" x14ac:dyDescent="0.25">
      <c r="A38" s="5" t="s">
        <v>93</v>
      </c>
      <c r="B38" s="8" t="str">
        <f>B!$B$7</f>
        <v>PD Borovnica</v>
      </c>
      <c r="C38" s="121" t="str">
        <f>B!$C$7</f>
        <v>Ekiji</v>
      </c>
      <c r="D38" s="14">
        <f>B!$D$7</f>
        <v>4</v>
      </c>
      <c r="E38" s="120">
        <f>B!E7</f>
        <v>4</v>
      </c>
      <c r="F38" s="123">
        <f>B!$F$7</f>
        <v>8</v>
      </c>
      <c r="G38" s="123">
        <f>B!$G$7</f>
        <v>0</v>
      </c>
      <c r="H38" s="9" t="str">
        <f>B!$H$7</f>
        <v>imajo</v>
      </c>
      <c r="I38" s="123">
        <f>B!$I$7</f>
        <v>0</v>
      </c>
      <c r="J38" s="9" t="str">
        <f>B!$J$7</f>
        <v>imajo</v>
      </c>
      <c r="K38" s="123">
        <f>B!$K$7</f>
        <v>0</v>
      </c>
      <c r="L38" s="24">
        <f>B!$L$7</f>
        <v>0.39999999999999997</v>
      </c>
      <c r="M38" s="24">
        <f>B!$M$7</f>
        <v>0.56666666666666665</v>
      </c>
      <c r="N38" s="155">
        <f>B!$N$7</f>
        <v>240</v>
      </c>
      <c r="O38" s="8">
        <f>B!$O$7</f>
        <v>6</v>
      </c>
      <c r="P38" s="123">
        <f>B!$P$7</f>
        <v>300</v>
      </c>
      <c r="Q38" s="123">
        <f>B!$Q$7</f>
        <v>50</v>
      </c>
      <c r="R38" s="8">
        <f>B!$R$7</f>
        <v>20</v>
      </c>
      <c r="S38" s="8">
        <f>B!$S$7</f>
        <v>20</v>
      </c>
      <c r="T38" s="5">
        <f>B!$T$7</f>
        <v>40</v>
      </c>
      <c r="U38" s="8"/>
      <c r="V38" s="8"/>
      <c r="W38" s="151">
        <f>B!$W$7</f>
        <v>158</v>
      </c>
      <c r="X38" s="167">
        <v>10</v>
      </c>
    </row>
    <row r="39" spans="1:24" ht="15.75" x14ac:dyDescent="0.25">
      <c r="A39" s="5" t="s">
        <v>75</v>
      </c>
      <c r="B39" s="117" t="str">
        <f>B!B8</f>
        <v>PD Ljubljana Matica</v>
      </c>
      <c r="C39" s="122" t="str">
        <f>B!C8</f>
        <v>Fantastični štirje</v>
      </c>
      <c r="D39" s="120">
        <f>B!D8</f>
        <v>4</v>
      </c>
      <c r="E39" s="120">
        <f>B!E8</f>
        <v>3</v>
      </c>
      <c r="F39" s="124">
        <f>B!F8</f>
        <v>6</v>
      </c>
      <c r="G39" s="124">
        <f>B!G8</f>
        <v>0</v>
      </c>
      <c r="H39" s="120" t="str">
        <f>B!H8</f>
        <v>nimajo</v>
      </c>
      <c r="I39" s="124">
        <f>B!I8</f>
        <v>-10</v>
      </c>
      <c r="J39" s="120" t="str">
        <f>B!J8</f>
        <v>imajo</v>
      </c>
      <c r="K39" s="124">
        <f>B!K8</f>
        <v>0</v>
      </c>
      <c r="L39" s="24">
        <f>B!L8</f>
        <v>0.39374999999999999</v>
      </c>
      <c r="M39" s="24">
        <f>B!M8</f>
        <v>0.50347222222222221</v>
      </c>
      <c r="N39" s="156">
        <f>B!N8</f>
        <v>158</v>
      </c>
      <c r="O39" s="120">
        <f>B!O8</f>
        <v>1</v>
      </c>
      <c r="P39" s="124">
        <f>B!P8</f>
        <v>50</v>
      </c>
      <c r="Q39" s="124">
        <f>B!Q8</f>
        <v>45</v>
      </c>
      <c r="R39" s="120">
        <f>B!R8</f>
        <v>0</v>
      </c>
      <c r="S39" s="120">
        <f>B!S8</f>
        <v>20</v>
      </c>
      <c r="T39" s="124">
        <f>B!T8</f>
        <v>20</v>
      </c>
      <c r="U39" s="120"/>
      <c r="V39" s="120"/>
      <c r="W39" s="152">
        <f>B!W8</f>
        <v>-47</v>
      </c>
      <c r="X39" s="168">
        <f>B!X8</f>
        <v>2</v>
      </c>
    </row>
    <row r="40" spans="1:24" ht="15.75" x14ac:dyDescent="0.25">
      <c r="A40" s="5" t="s">
        <v>76</v>
      </c>
      <c r="B40" s="117" t="str">
        <f>B!B9</f>
        <v>Pohodniško društvo Novo mesto</v>
      </c>
      <c r="C40" s="122" t="str">
        <f>B!C9</f>
        <v>SWAT</v>
      </c>
      <c r="D40" s="120">
        <f>B!D9</f>
        <v>3</v>
      </c>
      <c r="E40" s="120">
        <f>B!E9</f>
        <v>0</v>
      </c>
      <c r="F40" s="124">
        <f>B!F9</f>
        <v>0</v>
      </c>
      <c r="G40" s="124">
        <f>B!G9</f>
        <v>0</v>
      </c>
      <c r="H40" s="120" t="str">
        <f>B!H9</f>
        <v>imajo</v>
      </c>
      <c r="I40" s="124">
        <f>B!I9</f>
        <v>0</v>
      </c>
      <c r="J40" s="120" t="str">
        <f>B!J9</f>
        <v>imajo</v>
      </c>
      <c r="K40" s="124">
        <f>B!K9</f>
        <v>0</v>
      </c>
      <c r="L40" s="24">
        <f>B!L9</f>
        <v>0.3666666666666667</v>
      </c>
      <c r="M40" s="24">
        <f>B!M9</f>
        <v>0.46249999999999997</v>
      </c>
      <c r="N40" s="156">
        <f>B!N9</f>
        <v>138</v>
      </c>
      <c r="O40" s="120">
        <f>B!O9</f>
        <v>1</v>
      </c>
      <c r="P40" s="124">
        <f>B!P9</f>
        <v>50</v>
      </c>
      <c r="Q40" s="124">
        <f>B!Q9</f>
        <v>10</v>
      </c>
      <c r="R40" s="120">
        <f>B!R9</f>
        <v>0</v>
      </c>
      <c r="S40" s="120">
        <f>B!S9</f>
        <v>20</v>
      </c>
      <c r="T40" s="124">
        <f>B!T9</f>
        <v>20</v>
      </c>
      <c r="U40" s="120"/>
      <c r="V40" s="120"/>
      <c r="W40" s="152">
        <f>B!W9</f>
        <v>-58</v>
      </c>
      <c r="X40" s="168">
        <f>B!X9</f>
        <v>3</v>
      </c>
    </row>
    <row r="41" spans="1:24" ht="15.75" x14ac:dyDescent="0.25">
      <c r="A41" s="5" t="s">
        <v>77</v>
      </c>
      <c r="B41" s="117" t="str">
        <f>B!B10</f>
        <v>PD Ljubljana Matica</v>
      </c>
      <c r="C41" s="122" t="str">
        <f>B!C10</f>
        <v>Ljubljanski orli</v>
      </c>
      <c r="D41" s="120">
        <f>B!D10</f>
        <v>4</v>
      </c>
      <c r="E41" s="120">
        <f>B!E10</f>
        <v>3</v>
      </c>
      <c r="F41" s="124">
        <f>B!F10</f>
        <v>6</v>
      </c>
      <c r="G41" s="124">
        <f>B!G10</f>
        <v>0</v>
      </c>
      <c r="H41" s="120" t="str">
        <f>B!H10</f>
        <v>nimajo</v>
      </c>
      <c r="I41" s="124">
        <f>B!I10</f>
        <v>-10</v>
      </c>
      <c r="J41" s="120" t="str">
        <f>B!J10</f>
        <v>imajo</v>
      </c>
      <c r="K41" s="124">
        <f>B!K10</f>
        <v>0</v>
      </c>
      <c r="L41" s="24">
        <f>B!L10</f>
        <v>0.37708333333333338</v>
      </c>
      <c r="M41" s="24">
        <f>B!M10</f>
        <v>0.5444444444444444</v>
      </c>
      <c r="N41" s="156">
        <f>B!N10</f>
        <v>241</v>
      </c>
      <c r="O41" s="120">
        <f>B!O10</f>
        <v>3</v>
      </c>
      <c r="P41" s="124">
        <f>B!P10</f>
        <v>150</v>
      </c>
      <c r="Q41" s="124">
        <f>B!Q10</f>
        <v>15</v>
      </c>
      <c r="R41" s="120">
        <f>B!R10</f>
        <v>0</v>
      </c>
      <c r="S41" s="120">
        <f>B!S10</f>
        <v>20</v>
      </c>
      <c r="T41" s="124">
        <f>B!T10</f>
        <v>20</v>
      </c>
      <c r="U41" s="120"/>
      <c r="V41" s="120"/>
      <c r="W41" s="152">
        <f>B!W10</f>
        <v>-60</v>
      </c>
      <c r="X41" s="168">
        <f>B!X10</f>
        <v>4</v>
      </c>
    </row>
    <row r="42" spans="1:24" ht="15.75" x14ac:dyDescent="0.25">
      <c r="A42" s="5" t="s">
        <v>78</v>
      </c>
      <c r="B42" s="117" t="str">
        <f>B!B11</f>
        <v>PD Domžale</v>
      </c>
      <c r="C42" s="122" t="str">
        <f>B!C11</f>
        <v>Kekci</v>
      </c>
      <c r="D42" s="120">
        <f>B!D11</f>
        <v>3</v>
      </c>
      <c r="E42" s="120">
        <f>B!E11</f>
        <v>1</v>
      </c>
      <c r="F42" s="124">
        <f>B!F11</f>
        <v>2</v>
      </c>
      <c r="G42" s="124">
        <f>B!G11</f>
        <v>0</v>
      </c>
      <c r="H42" s="120" t="str">
        <f>B!H11</f>
        <v>imajo</v>
      </c>
      <c r="I42" s="124">
        <f>B!I11</f>
        <v>0</v>
      </c>
      <c r="J42" s="120" t="str">
        <f>B!J11</f>
        <v>imajo</v>
      </c>
      <c r="K42" s="124">
        <f>B!K11</f>
        <v>0</v>
      </c>
      <c r="L42" s="24">
        <f>B!L11</f>
        <v>0.3833333333333333</v>
      </c>
      <c r="M42" s="24">
        <f>B!M11</f>
        <v>0.50902777777777775</v>
      </c>
      <c r="N42" s="156">
        <f>B!N11</f>
        <v>181</v>
      </c>
      <c r="O42" s="120">
        <f>B!O11</f>
        <v>2</v>
      </c>
      <c r="P42" s="124">
        <f>B!P11</f>
        <v>100</v>
      </c>
      <c r="Q42" s="124">
        <f>B!Q11</f>
        <v>-10</v>
      </c>
      <c r="R42" s="120">
        <f>B!R11</f>
        <v>0</v>
      </c>
      <c r="S42" s="120">
        <f>B!S11</f>
        <v>20</v>
      </c>
      <c r="T42" s="124">
        <f>B!T11</f>
        <v>20</v>
      </c>
      <c r="U42" s="120">
        <f>B!U11</f>
        <v>3</v>
      </c>
      <c r="V42" s="120"/>
      <c r="W42" s="152">
        <f>B!W11</f>
        <v>-66</v>
      </c>
      <c r="X42" s="168">
        <f>B!X11</f>
        <v>5</v>
      </c>
    </row>
    <row r="43" spans="1:24" ht="16.5" thickBot="1" x14ac:dyDescent="0.3">
      <c r="A43" s="5" t="s">
        <v>79</v>
      </c>
      <c r="B43" s="117" t="str">
        <f>B!B12</f>
        <v>Pohodniško društvo Novo mesto</v>
      </c>
      <c r="C43" s="122" t="str">
        <f>B!C12</f>
        <v>Operacija X</v>
      </c>
      <c r="D43" s="120">
        <f>B!D12</f>
        <v>4</v>
      </c>
      <c r="E43" s="120">
        <f>B!E12</f>
        <v>4</v>
      </c>
      <c r="F43" s="124">
        <f>B!F12</f>
        <v>8</v>
      </c>
      <c r="G43" s="124">
        <f>B!G12</f>
        <v>0</v>
      </c>
      <c r="H43" s="120" t="str">
        <f>B!H12</f>
        <v>imajo</v>
      </c>
      <c r="I43" s="124">
        <f>B!I12</f>
        <v>0</v>
      </c>
      <c r="J43" s="120" t="str">
        <f>B!J12</f>
        <v>imajo</v>
      </c>
      <c r="K43" s="124">
        <f>B!K12</f>
        <v>0</v>
      </c>
      <c r="L43" s="24">
        <f>B!L12</f>
        <v>0.40416666666666662</v>
      </c>
      <c r="M43" s="24">
        <f>B!M12</f>
        <v>0.5131944444444444</v>
      </c>
      <c r="N43" s="156">
        <f>B!N12</f>
        <v>157</v>
      </c>
      <c r="O43" s="120">
        <f>B!O12</f>
        <v>1</v>
      </c>
      <c r="P43" s="124">
        <f>B!P12</f>
        <v>50</v>
      </c>
      <c r="Q43" s="124">
        <f>B!Q12</f>
        <v>0</v>
      </c>
      <c r="R43" s="120">
        <f>B!R12</f>
        <v>0</v>
      </c>
      <c r="S43" s="120">
        <f>B!S12</f>
        <v>20</v>
      </c>
      <c r="T43" s="124">
        <f>B!T12</f>
        <v>20</v>
      </c>
      <c r="U43" s="120"/>
      <c r="V43" s="120"/>
      <c r="W43" s="152">
        <f>B!W12</f>
        <v>-79</v>
      </c>
      <c r="X43" s="168">
        <f>B!X12</f>
        <v>6</v>
      </c>
    </row>
    <row r="44" spans="1:24" ht="15.75" x14ac:dyDescent="0.25">
      <c r="A44" s="111" t="s">
        <v>36</v>
      </c>
      <c r="B44" s="111"/>
      <c r="C44" s="21">
        <f>B!$C$13</f>
        <v>6</v>
      </c>
      <c r="D44" s="21">
        <f>B!$D$13</f>
        <v>22</v>
      </c>
      <c r="E44" s="21">
        <f>B!$E$13</f>
        <v>15</v>
      </c>
      <c r="F44" s="113"/>
      <c r="G44" s="113"/>
      <c r="H44" s="113"/>
      <c r="I44" s="113"/>
      <c r="J44" s="113"/>
      <c r="K44" s="113"/>
      <c r="L44" s="33"/>
      <c r="M44" s="33"/>
      <c r="N44" s="113"/>
      <c r="O44" s="113"/>
      <c r="P44" s="33"/>
      <c r="Q44" s="33"/>
      <c r="R44" s="33"/>
      <c r="S44" s="34"/>
      <c r="T44" s="33"/>
      <c r="U44" s="33"/>
      <c r="V44" s="25"/>
      <c r="W44" s="25"/>
      <c r="X44" s="119"/>
    </row>
    <row r="47" spans="1:24" ht="18.75" x14ac:dyDescent="0.3">
      <c r="A47" s="3" t="str">
        <f>'C'!A2</f>
        <v>Kategorija C</v>
      </c>
    </row>
    <row r="49" spans="1:26" x14ac:dyDescent="0.2">
      <c r="A49" s="115" t="str">
        <f>'C'!$A$5</f>
        <v>Zap. št. ekipe</v>
      </c>
      <c r="B49" s="115" t="str">
        <f>'C'!$B$5</f>
        <v>Planinsko društvo</v>
      </c>
      <c r="C49" s="115" t="str">
        <f>'C'!$C$5</f>
        <v>Ime ekipe</v>
      </c>
      <c r="D49" s="115" t="str">
        <f>'C'!$D$5</f>
        <v>Št. članov</v>
      </c>
      <c r="E49" s="115" t="str">
        <f>'C'!$E$5</f>
        <v>Št. članic</v>
      </c>
      <c r="F49" s="115" t="str">
        <f>'C'!$F$5</f>
        <v>Članice
(+ točke)</v>
      </c>
      <c r="G49" s="115" t="str">
        <f>'C'!$G$5</f>
        <v>Točke za št. članov</v>
      </c>
      <c r="H49" s="115" t="str">
        <f>'C'!$H$5</f>
        <v>Izkaznica</v>
      </c>
      <c r="I49" s="115" t="str">
        <f>'C'!$I$5</f>
        <v>Neg. točke zaradi izkaznice</v>
      </c>
      <c r="J49" s="115" t="str">
        <f>'C'!$J$5</f>
        <v>Št. članov brez obutve</v>
      </c>
      <c r="K49" s="115" t="str">
        <f>'C'!$K$5</f>
        <v>Obutev 
(- točke)</v>
      </c>
      <c r="L49" s="115" t="str">
        <f>'C'!$L$5</f>
        <v>Odhod</v>
      </c>
      <c r="M49" s="115" t="str">
        <f>'C'!$M$5</f>
        <v>Prihod</v>
      </c>
      <c r="N49" s="115" t="str">
        <f>'C'!$N$5</f>
        <v>Čas 
(min)</v>
      </c>
      <c r="O49" s="115" t="str">
        <f>'C'!$O$5</f>
        <v>KT pravilno rešene</v>
      </c>
      <c r="P49" s="115" t="str">
        <f>'C'!$P$5</f>
        <v>Vrisovanje KT točk</v>
      </c>
      <c r="Q49" s="115" t="str">
        <f>'C'!$Q$5</f>
        <v>Najdene točke</v>
      </c>
      <c r="R49" s="115" t="str">
        <f>'C'!$R$5</f>
        <v>Točke za najdene KT</v>
      </c>
      <c r="S49" s="115" t="str">
        <f>'C'!$S$5</f>
        <v>teorija</v>
      </c>
      <c r="T49" s="115" t="str">
        <f>'C'!$T$5</f>
        <v>praktične naloge</v>
      </c>
      <c r="U49" s="115"/>
      <c r="V49" s="115"/>
      <c r="W49" s="115" t="str">
        <f>'C'!$W$5</f>
        <v>+ čas</v>
      </c>
      <c r="X49" s="115" t="str">
        <f>'C'!$X$5</f>
        <v>Odstopil ?</v>
      </c>
      <c r="Y49" s="146" t="str">
        <f>'C'!$Y$5</f>
        <v>točke skupaj</v>
      </c>
      <c r="Z49" s="147" t="str">
        <f>'C'!$Z$5</f>
        <v>Mesto</v>
      </c>
    </row>
    <row r="50" spans="1:26" ht="45" customHeight="1" x14ac:dyDescent="0.2">
      <c r="A50" s="115"/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4" t="str">
        <f>'C'!$T$6</f>
        <v>A</v>
      </c>
      <c r="U50" s="4" t="str">
        <f>'C'!$U$6</f>
        <v>B</v>
      </c>
      <c r="V50" s="4" t="str">
        <f>'C'!$V$6</f>
        <v>skupaj</v>
      </c>
      <c r="W50" s="115"/>
      <c r="X50" s="115"/>
      <c r="Y50" s="146"/>
      <c r="Z50" s="147"/>
    </row>
    <row r="51" spans="1:26" s="22" customFormat="1" ht="15.75" x14ac:dyDescent="0.25">
      <c r="A51" s="5">
        <f>'C'!$A$7</f>
        <v>1</v>
      </c>
      <c r="B51" s="6" t="str">
        <f>'C'!$B$7</f>
        <v>PD Borovnica</v>
      </c>
      <c r="C51" s="6" t="str">
        <f>'C'!$C$7</f>
        <v>Mavrični jagenjčki</v>
      </c>
      <c r="D51" s="6">
        <f>'C'!$D$7</f>
        <v>3</v>
      </c>
      <c r="E51" s="6">
        <f>'C'!$E$7</f>
        <v>0</v>
      </c>
      <c r="F51" s="5">
        <f>'C'!$F$7</f>
        <v>0</v>
      </c>
      <c r="G51" s="5">
        <f>'C'!$G$7</f>
        <v>0</v>
      </c>
      <c r="H51" s="9" t="str">
        <f>'C'!$H$7</f>
        <v>imajo</v>
      </c>
      <c r="I51" s="10">
        <f>'C'!$I$7</f>
        <v>0</v>
      </c>
      <c r="J51" s="8"/>
      <c r="K51" s="5">
        <f>'C'!$K$7</f>
        <v>0</v>
      </c>
      <c r="L51" s="11">
        <f>'C'!$L$7</f>
        <v>0.37916666666666665</v>
      </c>
      <c r="M51" s="11">
        <f>'C'!$M$7</f>
        <v>0.53263888888888888</v>
      </c>
      <c r="N51" s="154">
        <f>'C'!$N$7</f>
        <v>221</v>
      </c>
      <c r="O51" s="6">
        <f>'C'!$O$7</f>
        <v>0</v>
      </c>
      <c r="P51" s="10">
        <f>'C'!$P$7</f>
        <v>-60</v>
      </c>
      <c r="Q51" s="6">
        <f>'C'!$Q$7</f>
        <v>7</v>
      </c>
      <c r="R51" s="10">
        <f>'C'!$R$7</f>
        <v>350</v>
      </c>
      <c r="S51" s="5">
        <f>'C'!$S$7</f>
        <v>0</v>
      </c>
      <c r="T51" s="8">
        <f>'C'!$T$7</f>
        <v>0</v>
      </c>
      <c r="U51" s="8">
        <f>'C'!$U$7</f>
        <v>0</v>
      </c>
      <c r="V51" s="5">
        <f>'C'!$V$7</f>
        <v>0</v>
      </c>
      <c r="W51" s="8"/>
      <c r="X51" s="8"/>
      <c r="Y51" s="151">
        <f>'C'!$Y$7</f>
        <v>69</v>
      </c>
      <c r="Z51" s="167">
        <v>1</v>
      </c>
    </row>
    <row r="52" spans="1:26" s="22" customFormat="1" ht="16.5" thickBot="1" x14ac:dyDescent="0.3">
      <c r="A52" s="5">
        <f>'C'!$A$8</f>
        <v>2</v>
      </c>
      <c r="B52" s="6" t="str">
        <f>'C'!$B$8</f>
        <v>PD Domžale</v>
      </c>
      <c r="C52" s="6" t="str">
        <f>'C'!$C$8</f>
        <v>Murnčki</v>
      </c>
      <c r="D52" s="6">
        <f>'C'!$D$8</f>
        <v>3</v>
      </c>
      <c r="E52" s="6">
        <f>'C'!$E$8</f>
        <v>0</v>
      </c>
      <c r="F52" s="5">
        <f>'C'!$F$8</f>
        <v>0</v>
      </c>
      <c r="G52" s="5">
        <f>'C'!$G$8</f>
        <v>0</v>
      </c>
      <c r="H52" s="9" t="str">
        <f>'C'!$H$8</f>
        <v>nimajo</v>
      </c>
      <c r="I52" s="10">
        <f>'C'!$I$8</f>
        <v>-10</v>
      </c>
      <c r="J52" s="8"/>
      <c r="K52" s="5">
        <f>'C'!$K$8</f>
        <v>0</v>
      </c>
      <c r="L52" s="11">
        <f>'C'!$L$8</f>
        <v>0.3979166666666667</v>
      </c>
      <c r="M52" s="11">
        <f>'C'!$M$8</f>
        <v>0.46527777777777773</v>
      </c>
      <c r="N52" s="154">
        <f>'C'!$N$8</f>
        <v>97</v>
      </c>
      <c r="O52" s="6">
        <f>'C'!$O$8</f>
        <v>0</v>
      </c>
      <c r="P52" s="10">
        <f>'C'!$P$8</f>
        <v>-20</v>
      </c>
      <c r="Q52" s="6">
        <f>'C'!$Q$8</f>
        <v>2</v>
      </c>
      <c r="R52" s="10">
        <f>'C'!$R$8</f>
        <v>100</v>
      </c>
      <c r="S52" s="5">
        <f>'C'!$S$8</f>
        <v>25</v>
      </c>
      <c r="T52" s="8">
        <f>'C'!$T$8</f>
        <v>0</v>
      </c>
      <c r="U52" s="8">
        <f>'C'!$U$8</f>
        <v>0</v>
      </c>
      <c r="V52" s="5">
        <f>'C'!$V$8</f>
        <v>0</v>
      </c>
      <c r="W52" s="8"/>
      <c r="X52" s="8"/>
      <c r="Y52" s="151">
        <f>'C'!$Y$8</f>
        <v>-2</v>
      </c>
      <c r="Z52" s="167">
        <v>2</v>
      </c>
    </row>
    <row r="53" spans="1:26" ht="16.5" hidden="1" thickBot="1" x14ac:dyDescent="0.3">
      <c r="A53" s="5" t="e">
        <f>'C'!#REF!</f>
        <v>#REF!</v>
      </c>
      <c r="B53" s="6"/>
      <c r="C53" s="7"/>
      <c r="D53" s="8"/>
      <c r="E53" s="14"/>
      <c r="F53" s="5" t="e">
        <f>'C'!#REF!</f>
        <v>#REF!</v>
      </c>
      <c r="G53" s="5" t="e">
        <f>'C'!#REF!</f>
        <v>#REF!</v>
      </c>
      <c r="H53" s="9" t="e">
        <f>'C'!#REF!</f>
        <v>#REF!</v>
      </c>
      <c r="I53" s="10" t="e">
        <f>'C'!#REF!</f>
        <v>#REF!</v>
      </c>
      <c r="J53" s="8"/>
      <c r="K53" s="5" t="e">
        <f>'C'!#REF!</f>
        <v>#REF!</v>
      </c>
      <c r="L53" s="11"/>
      <c r="M53" s="11"/>
      <c r="N53" s="12" t="e">
        <f>'C'!#REF!</f>
        <v>#REF!</v>
      </c>
      <c r="O53" s="8"/>
      <c r="P53" s="10" t="e">
        <f>'C'!#REF!</f>
        <v>#REF!</v>
      </c>
      <c r="Q53" s="8"/>
      <c r="R53" s="10" t="e">
        <f>'C'!#REF!</f>
        <v>#REF!</v>
      </c>
      <c r="S53" s="5" t="e">
        <f>'C'!#REF!</f>
        <v>#REF!</v>
      </c>
      <c r="T53" s="8"/>
      <c r="U53" s="8"/>
      <c r="V53" s="5" t="e">
        <f>'C'!#REF!</f>
        <v>#REF!</v>
      </c>
      <c r="W53" s="8"/>
      <c r="X53" s="8"/>
      <c r="Y53" s="5" t="e">
        <f>'C'!#REF!</f>
        <v>#REF!</v>
      </c>
      <c r="Z53" s="149"/>
    </row>
    <row r="54" spans="1:26" ht="15.75" hidden="1" x14ac:dyDescent="0.25">
      <c r="A54" s="5" t="e">
        <f>'C'!#REF!</f>
        <v>#REF!</v>
      </c>
      <c r="B54" s="6"/>
      <c r="C54" s="7"/>
      <c r="D54" s="8"/>
      <c r="E54" s="14"/>
      <c r="F54" s="5" t="e">
        <f>'C'!#REF!</f>
        <v>#REF!</v>
      </c>
      <c r="G54" s="5" t="e">
        <f>'C'!#REF!</f>
        <v>#REF!</v>
      </c>
      <c r="H54" s="9" t="e">
        <f>'C'!#REF!</f>
        <v>#REF!</v>
      </c>
      <c r="I54" s="10" t="e">
        <f>'C'!#REF!</f>
        <v>#REF!</v>
      </c>
      <c r="J54" s="8"/>
      <c r="K54" s="5" t="e">
        <f>'C'!#REF!</f>
        <v>#REF!</v>
      </c>
      <c r="L54" s="11"/>
      <c r="M54" s="11"/>
      <c r="N54" s="12" t="e">
        <f>'C'!#REF!</f>
        <v>#REF!</v>
      </c>
      <c r="O54" s="8"/>
      <c r="P54" s="10" t="e">
        <f>'C'!#REF!</f>
        <v>#REF!</v>
      </c>
      <c r="Q54" s="8"/>
      <c r="R54" s="10" t="e">
        <f>'C'!#REF!</f>
        <v>#REF!</v>
      </c>
      <c r="S54" s="5" t="e">
        <f>'C'!#REF!</f>
        <v>#REF!</v>
      </c>
      <c r="T54" s="8"/>
      <c r="U54" s="8"/>
      <c r="V54" s="5" t="e">
        <f>'C'!#REF!</f>
        <v>#REF!</v>
      </c>
      <c r="W54" s="8"/>
      <c r="X54" s="8"/>
      <c r="Y54" s="5" t="e">
        <f>'C'!#REF!</f>
        <v>#REF!</v>
      </c>
      <c r="Z54" s="13"/>
    </row>
    <row r="55" spans="1:26" ht="15.75" hidden="1" x14ac:dyDescent="0.25">
      <c r="A55" s="5" t="e">
        <f>'C'!#REF!</f>
        <v>#REF!</v>
      </c>
      <c r="B55" s="6"/>
      <c r="C55" s="7"/>
      <c r="D55" s="8"/>
      <c r="E55" s="14"/>
      <c r="F55" s="5" t="e">
        <f>'C'!#REF!</f>
        <v>#REF!</v>
      </c>
      <c r="G55" s="5" t="e">
        <f>'C'!#REF!</f>
        <v>#REF!</v>
      </c>
      <c r="H55" s="9" t="e">
        <f>'C'!#REF!</f>
        <v>#REF!</v>
      </c>
      <c r="I55" s="10" t="e">
        <f>'C'!#REF!</f>
        <v>#REF!</v>
      </c>
      <c r="J55" s="8"/>
      <c r="K55" s="5" t="e">
        <f>'C'!#REF!</f>
        <v>#REF!</v>
      </c>
      <c r="L55" s="11"/>
      <c r="M55" s="11"/>
      <c r="N55" s="12" t="e">
        <f>'C'!#REF!</f>
        <v>#REF!</v>
      </c>
      <c r="O55" s="8"/>
      <c r="P55" s="10" t="e">
        <f>'C'!#REF!</f>
        <v>#REF!</v>
      </c>
      <c r="Q55" s="8"/>
      <c r="R55" s="10" t="e">
        <f>'C'!#REF!</f>
        <v>#REF!</v>
      </c>
      <c r="S55" s="5" t="e">
        <f>'C'!#REF!</f>
        <v>#REF!</v>
      </c>
      <c r="T55" s="8"/>
      <c r="U55" s="8"/>
      <c r="V55" s="5" t="e">
        <f>'C'!#REF!</f>
        <v>#REF!</v>
      </c>
      <c r="W55" s="8"/>
      <c r="X55" s="8"/>
      <c r="Y55" s="5" t="e">
        <f>'C'!#REF!</f>
        <v>#REF!</v>
      </c>
      <c r="Z55" s="13"/>
    </row>
    <row r="56" spans="1:26" ht="15.75" hidden="1" x14ac:dyDescent="0.25">
      <c r="A56" s="5" t="e">
        <f>'C'!#REF!</f>
        <v>#REF!</v>
      </c>
      <c r="B56" s="6"/>
      <c r="C56" s="7"/>
      <c r="D56" s="8"/>
      <c r="E56" s="14"/>
      <c r="F56" s="5" t="e">
        <f>'C'!#REF!</f>
        <v>#REF!</v>
      </c>
      <c r="G56" s="5" t="e">
        <f>'C'!#REF!</f>
        <v>#REF!</v>
      </c>
      <c r="H56" s="9" t="e">
        <f>'C'!#REF!</f>
        <v>#REF!</v>
      </c>
      <c r="I56" s="10" t="e">
        <f>'C'!#REF!</f>
        <v>#REF!</v>
      </c>
      <c r="J56" s="8"/>
      <c r="K56" s="5" t="e">
        <f>'C'!#REF!</f>
        <v>#REF!</v>
      </c>
      <c r="L56" s="11"/>
      <c r="M56" s="11"/>
      <c r="N56" s="12" t="e">
        <f>'C'!#REF!</f>
        <v>#REF!</v>
      </c>
      <c r="O56" s="8"/>
      <c r="P56" s="10" t="e">
        <f>'C'!#REF!</f>
        <v>#REF!</v>
      </c>
      <c r="Q56" s="8"/>
      <c r="R56" s="10" t="e">
        <f>'C'!#REF!</f>
        <v>#REF!</v>
      </c>
      <c r="S56" s="5" t="e">
        <f>'C'!#REF!</f>
        <v>#REF!</v>
      </c>
      <c r="T56" s="8"/>
      <c r="U56" s="8"/>
      <c r="V56" s="5" t="e">
        <f>'C'!#REF!</f>
        <v>#REF!</v>
      </c>
      <c r="W56" s="8"/>
      <c r="X56" s="8"/>
      <c r="Y56" s="5" t="e">
        <f>'C'!#REF!</f>
        <v>#REF!</v>
      </c>
      <c r="Z56" s="13"/>
    </row>
    <row r="57" spans="1:26" ht="15.75" hidden="1" x14ac:dyDescent="0.25">
      <c r="A57" s="5" t="e">
        <f>'C'!#REF!</f>
        <v>#REF!</v>
      </c>
      <c r="B57" s="6"/>
      <c r="C57" s="7"/>
      <c r="D57" s="8"/>
      <c r="E57" s="14"/>
      <c r="F57" s="5" t="e">
        <f>'C'!#REF!</f>
        <v>#REF!</v>
      </c>
      <c r="G57" s="5" t="e">
        <f>'C'!#REF!</f>
        <v>#REF!</v>
      </c>
      <c r="H57" s="9" t="e">
        <f>'C'!#REF!</f>
        <v>#REF!</v>
      </c>
      <c r="I57" s="10" t="e">
        <f>'C'!#REF!</f>
        <v>#REF!</v>
      </c>
      <c r="J57" s="8"/>
      <c r="K57" s="5" t="e">
        <f>'C'!#REF!</f>
        <v>#REF!</v>
      </c>
      <c r="L57" s="11"/>
      <c r="M57" s="11"/>
      <c r="N57" s="12" t="e">
        <f>'C'!#REF!</f>
        <v>#REF!</v>
      </c>
      <c r="O57" s="8"/>
      <c r="P57" s="10" t="e">
        <f>'C'!#REF!</f>
        <v>#REF!</v>
      </c>
      <c r="Q57" s="8"/>
      <c r="R57" s="10" t="e">
        <f>'C'!#REF!</f>
        <v>#REF!</v>
      </c>
      <c r="S57" s="5" t="e">
        <f>'C'!#REF!</f>
        <v>#REF!</v>
      </c>
      <c r="T57" s="8"/>
      <c r="U57" s="8"/>
      <c r="V57" s="5" t="e">
        <f>'C'!#REF!</f>
        <v>#REF!</v>
      </c>
      <c r="W57" s="8"/>
      <c r="X57" s="8"/>
      <c r="Y57" s="5" t="e">
        <f>'C'!#REF!</f>
        <v>#REF!</v>
      </c>
      <c r="Z57" s="13"/>
    </row>
    <row r="58" spans="1:26" ht="16.5" hidden="1" thickBot="1" x14ac:dyDescent="0.3">
      <c r="A58" s="84" t="e">
        <f>'C'!#REF!</f>
        <v>#REF!</v>
      </c>
      <c r="B58" s="129"/>
      <c r="C58" s="130"/>
      <c r="D58" s="85"/>
      <c r="E58" s="86"/>
      <c r="F58" s="15" t="e">
        <f>'C'!#REF!</f>
        <v>#REF!</v>
      </c>
      <c r="G58" s="15" t="e">
        <f>'C'!#REF!</f>
        <v>#REF!</v>
      </c>
      <c r="H58" s="17" t="e">
        <f>'C'!#REF!</f>
        <v>#REF!</v>
      </c>
      <c r="I58" s="18" t="e">
        <f>'C'!#REF!</f>
        <v>#REF!</v>
      </c>
      <c r="J58" s="16"/>
      <c r="K58" s="15" t="e">
        <f>'C'!#REF!</f>
        <v>#REF!</v>
      </c>
      <c r="L58" s="19"/>
      <c r="M58" s="19"/>
      <c r="N58" s="20" t="e">
        <f>'C'!#REF!</f>
        <v>#REF!</v>
      </c>
      <c r="O58" s="16"/>
      <c r="P58" s="18" t="e">
        <f>'C'!#REF!</f>
        <v>#REF!</v>
      </c>
      <c r="Q58" s="16"/>
      <c r="R58" s="10" t="e">
        <f>'C'!#REF!</f>
        <v>#REF!</v>
      </c>
      <c r="S58" s="15" t="e">
        <f>'C'!#REF!</f>
        <v>#REF!</v>
      </c>
      <c r="T58" s="16"/>
      <c r="U58" s="16"/>
      <c r="V58" s="15" t="e">
        <f>'C'!#REF!</f>
        <v>#REF!</v>
      </c>
      <c r="W58" s="16"/>
      <c r="X58" s="16"/>
      <c r="Y58" s="5" t="e">
        <f>'C'!#REF!</f>
        <v>#REF!</v>
      </c>
      <c r="Z58" s="13"/>
    </row>
    <row r="59" spans="1:26" ht="15.75" x14ac:dyDescent="0.25">
      <c r="A59" s="127" t="s">
        <v>36</v>
      </c>
      <c r="B59" s="127"/>
      <c r="C59" s="128">
        <f>'C'!$C$9</f>
        <v>2</v>
      </c>
      <c r="D59" s="128">
        <f>'C'!$D$9</f>
        <v>6</v>
      </c>
      <c r="E59" s="128">
        <f>'C'!$E$9</f>
        <v>0</v>
      </c>
      <c r="F59" s="113"/>
      <c r="G59" s="113"/>
      <c r="H59" s="113"/>
      <c r="I59" s="113"/>
      <c r="J59" s="113"/>
      <c r="K59" s="113"/>
      <c r="L59" s="113"/>
      <c r="M59" s="113"/>
      <c r="N59" s="33"/>
      <c r="O59" s="33"/>
      <c r="P59" s="34"/>
      <c r="Q59" s="33"/>
      <c r="R59" s="113"/>
      <c r="S59" s="113"/>
      <c r="T59" s="33"/>
      <c r="U59" s="33"/>
      <c r="V59" s="33"/>
      <c r="W59" s="34"/>
      <c r="X59" s="33"/>
      <c r="Y59" s="33"/>
      <c r="Z59" s="25"/>
    </row>
    <row r="62" spans="1:26" ht="18.75" x14ac:dyDescent="0.3">
      <c r="A62" s="3" t="str">
        <f>Č!A2</f>
        <v>Kategorija Č</v>
      </c>
      <c r="B62" s="3"/>
    </row>
    <row r="64" spans="1:26" x14ac:dyDescent="0.2">
      <c r="A64" s="115" t="str">
        <f>'C'!$A$5</f>
        <v>Zap. št. ekipe</v>
      </c>
      <c r="B64" s="115" t="str">
        <f>'C'!$B$5</f>
        <v>Planinsko društvo</v>
      </c>
      <c r="C64" s="115" t="str">
        <f>'C'!$C$5</f>
        <v>Ime ekipe</v>
      </c>
      <c r="D64" s="115" t="str">
        <f>'C'!$D$5</f>
        <v>Št. članov</v>
      </c>
      <c r="E64" s="115" t="str">
        <f>'C'!$E$5</f>
        <v>Št. članic</v>
      </c>
      <c r="F64" s="115" t="str">
        <f>'C'!$F$5</f>
        <v>Članice
(+ točke)</v>
      </c>
      <c r="G64" s="115" t="str">
        <f>'C'!$G$5</f>
        <v>Točke za št. članov</v>
      </c>
      <c r="H64" s="115" t="str">
        <f>'C'!$H$5</f>
        <v>Izkaznica</v>
      </c>
      <c r="I64" s="115" t="str">
        <f>'C'!$I$5</f>
        <v>Neg. točke zaradi izkaznice</v>
      </c>
      <c r="J64" s="115" t="str">
        <f>'C'!$J$5</f>
        <v>Št. članov brez obutve</v>
      </c>
      <c r="K64" s="115" t="str">
        <f>'C'!$K$5</f>
        <v>Obutev 
(- točke)</v>
      </c>
      <c r="L64" s="115" t="str">
        <f>'C'!$L$5</f>
        <v>Odhod</v>
      </c>
      <c r="M64" s="115" t="str">
        <f>'C'!$M$5</f>
        <v>Prihod</v>
      </c>
      <c r="N64" s="115" t="str">
        <f>'C'!$N$5</f>
        <v>Čas 
(min)</v>
      </c>
      <c r="O64" s="115" t="str">
        <f>'C'!$O$5</f>
        <v>KT pravilno rešene</v>
      </c>
      <c r="P64" s="115" t="str">
        <f>'C'!$P$5</f>
        <v>Vrisovanje KT točk</v>
      </c>
      <c r="Q64" s="115" t="str">
        <f>'C'!$Q$5</f>
        <v>Najdene točke</v>
      </c>
      <c r="R64" s="115" t="str">
        <f>'C'!$R$5</f>
        <v>Točke za najdene KT</v>
      </c>
      <c r="S64" s="115" t="str">
        <f>'C'!$S$5</f>
        <v>teorija</v>
      </c>
      <c r="T64" s="115" t="str">
        <f>'C'!$T$5</f>
        <v>praktične naloge</v>
      </c>
      <c r="U64" s="115"/>
      <c r="V64" s="115"/>
      <c r="W64" s="115" t="str">
        <f>'C'!$W$5</f>
        <v>+ čas</v>
      </c>
      <c r="X64" s="115" t="str">
        <f>'C'!$X$5</f>
        <v>Odstopil ?</v>
      </c>
      <c r="Y64" s="146" t="str">
        <f>'C'!$Y$5</f>
        <v>točke skupaj</v>
      </c>
      <c r="Z64" s="147" t="str">
        <f>'C'!$Z$5</f>
        <v>Mesto</v>
      </c>
    </row>
    <row r="65" spans="1:26" ht="47.25" customHeight="1" x14ac:dyDescent="0.2">
      <c r="A65" s="115"/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4" t="str">
        <f>'C'!$T$6</f>
        <v>A</v>
      </c>
      <c r="U65" s="4" t="str">
        <f>'C'!$U$6</f>
        <v>B</v>
      </c>
      <c r="V65" s="4" t="str">
        <f>'C'!$V$6</f>
        <v>skupaj</v>
      </c>
      <c r="W65" s="115"/>
      <c r="X65" s="115"/>
      <c r="Y65" s="146"/>
      <c r="Z65" s="147"/>
    </row>
    <row r="66" spans="1:26" ht="16.5" thickBot="1" x14ac:dyDescent="0.3">
      <c r="A66" s="84">
        <f>Č!$A$7</f>
        <v>1</v>
      </c>
      <c r="B66" s="125" t="str">
        <f>Č!$B$7</f>
        <v>Borovnica</v>
      </c>
      <c r="C66" s="126" t="str">
        <f>Č!$C$7</f>
        <v>Ime ekipe</v>
      </c>
      <c r="D66" s="125">
        <f>Č!$D$7</f>
        <v>5</v>
      </c>
      <c r="E66" s="125">
        <f>Č!$E$7</f>
        <v>2</v>
      </c>
      <c r="F66" s="5">
        <f>Č!$F$7</f>
        <v>4</v>
      </c>
      <c r="G66" s="5">
        <f>Č!$G$7</f>
        <v>10</v>
      </c>
      <c r="H66" s="9" t="str">
        <f>'C'!$H$7</f>
        <v>imajo</v>
      </c>
      <c r="I66" s="10">
        <f>Č!$I$7</f>
        <v>0</v>
      </c>
      <c r="J66" s="8"/>
      <c r="K66" s="5">
        <f>Č!$K$7</f>
        <v>0</v>
      </c>
      <c r="L66" s="11">
        <f>Č!$L$7</f>
        <v>0.37083333333333335</v>
      </c>
      <c r="M66" s="11">
        <f>Č!$M$7</f>
        <v>0.50486111111111109</v>
      </c>
      <c r="N66" s="154">
        <f>Č!$N$7</f>
        <v>193</v>
      </c>
      <c r="O66" s="6">
        <f>Č!$O$7</f>
        <v>0</v>
      </c>
      <c r="P66" s="10">
        <f>Č!$P$7</f>
        <v>20</v>
      </c>
      <c r="Q66" s="6">
        <f>Č!$Q$7</f>
        <v>6</v>
      </c>
      <c r="R66" s="10">
        <f>Č!$R$7</f>
        <v>300</v>
      </c>
      <c r="S66" s="5">
        <f>Č!$S$7</f>
        <v>20</v>
      </c>
      <c r="T66" s="8">
        <f>'C'!$T$7</f>
        <v>0</v>
      </c>
      <c r="U66" s="8">
        <f>'C'!$U$7</f>
        <v>0</v>
      </c>
      <c r="V66" s="5">
        <f>'C'!$V$7</f>
        <v>0</v>
      </c>
      <c r="W66" s="8"/>
      <c r="X66" s="8"/>
      <c r="Y66" s="151">
        <f>Č!Y7</f>
        <v>161</v>
      </c>
      <c r="Z66" s="167">
        <v>1</v>
      </c>
    </row>
    <row r="67" spans="1:26" ht="15.75" x14ac:dyDescent="0.25">
      <c r="A67" s="127" t="s">
        <v>36</v>
      </c>
      <c r="B67" s="127"/>
      <c r="C67" s="128">
        <f>Č!$C$8</f>
        <v>1</v>
      </c>
      <c r="D67" s="128">
        <f>Č!$D$8</f>
        <v>5</v>
      </c>
      <c r="E67" s="128">
        <f>Č!$E$8</f>
        <v>2</v>
      </c>
      <c r="F67" s="113"/>
      <c r="G67" s="113"/>
      <c r="H67" s="113"/>
      <c r="I67" s="113"/>
      <c r="J67" s="113"/>
      <c r="K67" s="113"/>
      <c r="L67" s="113"/>
      <c r="M67" s="113"/>
      <c r="N67" s="88"/>
      <c r="O67" s="88"/>
      <c r="P67" s="34"/>
      <c r="Q67" s="88"/>
      <c r="R67" s="113"/>
      <c r="S67" s="113"/>
      <c r="T67" s="88"/>
      <c r="U67" s="88"/>
      <c r="V67" s="88"/>
      <c r="W67" s="34"/>
      <c r="X67" s="88"/>
      <c r="Y67" s="88"/>
      <c r="Z67" s="119"/>
    </row>
    <row r="70" spans="1:26" ht="18.75" x14ac:dyDescent="0.3">
      <c r="A70" s="3" t="str">
        <f>D!A2</f>
        <v>Kategorija D</v>
      </c>
      <c r="B70" s="3"/>
    </row>
    <row r="72" spans="1:26" x14ac:dyDescent="0.2">
      <c r="A72" s="115" t="str">
        <f>'C'!$A$5</f>
        <v>Zap. št. ekipe</v>
      </c>
      <c r="B72" s="115" t="str">
        <f>'C'!$B$5</f>
        <v>Planinsko društvo</v>
      </c>
      <c r="C72" s="115" t="str">
        <f>'C'!$C$5</f>
        <v>Ime ekipe</v>
      </c>
      <c r="D72" s="115" t="str">
        <f>'C'!$D$5</f>
        <v>Št. članov</v>
      </c>
      <c r="E72" s="115" t="str">
        <f>'C'!$E$5</f>
        <v>Št. članic</v>
      </c>
      <c r="F72" s="115" t="str">
        <f>'C'!$F$5</f>
        <v>Članice
(+ točke)</v>
      </c>
      <c r="G72" s="115" t="str">
        <f>'C'!$G$5</f>
        <v>Točke za št. članov</v>
      </c>
      <c r="H72" s="115" t="str">
        <f>'C'!$H$5</f>
        <v>Izkaznica</v>
      </c>
      <c r="I72" s="115" t="str">
        <f>'C'!$I$5</f>
        <v>Neg. točke zaradi izkaznice</v>
      </c>
      <c r="J72" s="115" t="str">
        <f>'C'!$J$5</f>
        <v>Št. članov brez obutve</v>
      </c>
      <c r="K72" s="115" t="str">
        <f>'C'!$K$5</f>
        <v>Obutev 
(- točke)</v>
      </c>
      <c r="L72" s="115" t="str">
        <f>'C'!$L$5</f>
        <v>Odhod</v>
      </c>
      <c r="M72" s="115" t="str">
        <f>'C'!$M$5</f>
        <v>Prihod</v>
      </c>
      <c r="N72" s="115" t="str">
        <f>'C'!$N$5</f>
        <v>Čas 
(min)</v>
      </c>
      <c r="O72" s="115" t="str">
        <f>'C'!$O$5</f>
        <v>KT pravilno rešene</v>
      </c>
      <c r="P72" s="115" t="str">
        <f>'C'!$P$5</f>
        <v>Vrisovanje KT točk</v>
      </c>
      <c r="Q72" s="115" t="str">
        <f>'C'!$Q$5</f>
        <v>Najdene točke</v>
      </c>
      <c r="R72" s="115" t="str">
        <f>'C'!$R$5</f>
        <v>Točke za najdene KT</v>
      </c>
      <c r="S72" s="115" t="str">
        <f>'C'!$S$5</f>
        <v>teorija</v>
      </c>
      <c r="T72" s="115" t="str">
        <f>'C'!$T$5</f>
        <v>praktične naloge</v>
      </c>
      <c r="U72" s="115"/>
      <c r="V72" s="115"/>
      <c r="W72" s="115" t="str">
        <f>'C'!$W$5</f>
        <v>+ čas</v>
      </c>
      <c r="X72" s="115" t="str">
        <f>'C'!$X$5</f>
        <v>Odstopil ?</v>
      </c>
      <c r="Y72" s="146" t="str">
        <f>'C'!$Y$5</f>
        <v>točke skupaj</v>
      </c>
      <c r="Z72" s="147" t="str">
        <f>'C'!$Z$5</f>
        <v>Mesto</v>
      </c>
    </row>
    <row r="73" spans="1:26" ht="47.25" customHeight="1" x14ac:dyDescent="0.2">
      <c r="A73" s="115"/>
      <c r="B73" s="135"/>
      <c r="C73" s="135"/>
      <c r="D73" s="135"/>
      <c r="E73" s="13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4" t="str">
        <f>'C'!$T$6</f>
        <v>A</v>
      </c>
      <c r="U73" s="4" t="str">
        <f>'C'!$U$6</f>
        <v>B</v>
      </c>
      <c r="V73" s="4" t="str">
        <f>'C'!$V$6</f>
        <v>skupaj</v>
      </c>
      <c r="W73" s="115"/>
      <c r="X73" s="115"/>
      <c r="Y73" s="146"/>
      <c r="Z73" s="147"/>
    </row>
    <row r="74" spans="1:26" ht="15.75" x14ac:dyDescent="0.25">
      <c r="A74" s="134">
        <f>D!$A$7</f>
        <v>1</v>
      </c>
      <c r="B74" s="136" t="str">
        <f>D!$B$7</f>
        <v>PD Domžale</v>
      </c>
      <c r="C74" s="136" t="str">
        <f>D!$C$7</f>
        <v xml:space="preserve">Neprijavljeni </v>
      </c>
      <c r="D74" s="137">
        <f>D!$D$7</f>
        <v>3</v>
      </c>
      <c r="E74" s="137">
        <f>D!$E$7</f>
        <v>1</v>
      </c>
      <c r="F74" s="140">
        <f>D!$F$7</f>
        <v>2</v>
      </c>
      <c r="G74" s="123">
        <f>D!$G$7</f>
        <v>0</v>
      </c>
      <c r="H74" s="9" t="str">
        <f>D!$H$7</f>
        <v>nimajo</v>
      </c>
      <c r="I74" s="10">
        <f>D!$I$7</f>
        <v>-10</v>
      </c>
      <c r="J74" s="143">
        <f>D!$J$7</f>
        <v>0</v>
      </c>
      <c r="K74" s="5">
        <f>D!$K$7</f>
        <v>0</v>
      </c>
      <c r="L74" s="11">
        <f>D!$L$7</f>
        <v>0.38125000000000003</v>
      </c>
      <c r="M74" s="11">
        <f>D!$M$7</f>
        <v>0.5493055555555556</v>
      </c>
      <c r="N74" s="154">
        <f>D!N7</f>
        <v>242</v>
      </c>
      <c r="O74" s="142">
        <f>D!O7</f>
        <v>0</v>
      </c>
      <c r="P74" s="157">
        <f>D!P7</f>
        <v>60</v>
      </c>
      <c r="Q74" s="158">
        <f>D!Q7</f>
        <v>7</v>
      </c>
      <c r="R74" s="161">
        <f>D!R7</f>
        <v>350</v>
      </c>
      <c r="S74" s="161">
        <f>D!S7</f>
        <v>10</v>
      </c>
      <c r="T74" s="162">
        <f>D!T7</f>
        <v>20</v>
      </c>
      <c r="U74" s="162">
        <f>D!U7</f>
        <v>0</v>
      </c>
      <c r="V74" s="159">
        <f>D!V7</f>
        <v>20</v>
      </c>
      <c r="W74" s="162">
        <f>D!W7</f>
        <v>0</v>
      </c>
      <c r="X74" s="162">
        <f>D!X7</f>
        <v>0</v>
      </c>
      <c r="Y74" s="145">
        <f>D!Y7</f>
        <v>190</v>
      </c>
      <c r="Z74" s="163">
        <f>D!Z7</f>
        <v>1</v>
      </c>
    </row>
    <row r="75" spans="1:26" ht="16.5" thickBot="1" x14ac:dyDescent="0.3">
      <c r="A75" s="134">
        <f>D!A8</f>
        <v>2</v>
      </c>
      <c r="B75" s="136" t="str">
        <f>D!B8</f>
        <v>PD Ljubljana Matica</v>
      </c>
      <c r="C75" s="136" t="str">
        <f>D!C8</f>
        <v>Zgubljeni svizci</v>
      </c>
      <c r="D75" s="138">
        <f>D!D8</f>
        <v>4</v>
      </c>
      <c r="E75" s="138">
        <f>D!E8</f>
        <v>0</v>
      </c>
      <c r="F75" s="139">
        <f>D!F8</f>
        <v>0</v>
      </c>
      <c r="G75" s="139">
        <f>D!G8</f>
        <v>0</v>
      </c>
      <c r="H75" s="138" t="str">
        <f>D!H8</f>
        <v>imajo</v>
      </c>
      <c r="I75" s="139">
        <f>D!I8</f>
        <v>0</v>
      </c>
      <c r="J75" s="138">
        <f>D!J8</f>
        <v>0</v>
      </c>
      <c r="K75" s="139">
        <f>D!K8</f>
        <v>0</v>
      </c>
      <c r="L75" s="11">
        <f>D!L8</f>
        <v>0.38750000000000001</v>
      </c>
      <c r="M75" s="11">
        <f>D!M8</f>
        <v>0.52569444444444446</v>
      </c>
      <c r="N75" s="150">
        <f>D!N8</f>
        <v>199</v>
      </c>
      <c r="O75" s="141">
        <f>D!O8</f>
        <v>0</v>
      </c>
      <c r="P75" s="139">
        <f>D!P8</f>
        <v>20</v>
      </c>
      <c r="Q75" s="138">
        <f>D!Q8</f>
        <v>5</v>
      </c>
      <c r="R75" s="160">
        <f>D!R8</f>
        <v>250</v>
      </c>
      <c r="S75" s="160">
        <f>D!S8</f>
        <v>25</v>
      </c>
      <c r="T75" s="138">
        <f>D!T8</f>
        <v>0</v>
      </c>
      <c r="U75" s="138">
        <f>D!U8</f>
        <v>0</v>
      </c>
      <c r="V75" s="139">
        <f>D!V8</f>
        <v>0</v>
      </c>
      <c r="W75" s="138">
        <f>D!W8</f>
        <v>2</v>
      </c>
      <c r="X75" s="138">
        <f>D!X8</f>
        <v>0</v>
      </c>
      <c r="Y75" s="153">
        <f>D!Y8</f>
        <v>98</v>
      </c>
      <c r="Z75" s="166">
        <f>D!Z8</f>
        <v>2</v>
      </c>
    </row>
    <row r="76" spans="1:26" ht="15.75" x14ac:dyDescent="0.25">
      <c r="A76" s="132" t="s">
        <v>36</v>
      </c>
      <c r="B76" s="133"/>
      <c r="C76" s="128">
        <f>D!$C$9</f>
        <v>2</v>
      </c>
      <c r="D76" s="128">
        <f>D!$D$9</f>
        <v>7</v>
      </c>
      <c r="E76" s="128">
        <f>D!$E$9</f>
        <v>1</v>
      </c>
      <c r="F76" s="131"/>
      <c r="G76" s="113"/>
      <c r="H76" s="113"/>
      <c r="I76" s="113"/>
      <c r="J76" s="113"/>
      <c r="K76" s="113"/>
      <c r="L76" s="113"/>
      <c r="M76" s="113"/>
      <c r="N76" s="100"/>
      <c r="O76" s="100"/>
      <c r="P76" s="34"/>
      <c r="Q76" s="100"/>
      <c r="R76" s="113"/>
      <c r="S76" s="113"/>
      <c r="T76" s="100"/>
      <c r="U76" s="100"/>
      <c r="V76" s="100"/>
      <c r="W76" s="34"/>
      <c r="X76" s="100"/>
      <c r="Y76" s="100"/>
      <c r="Z76" s="119"/>
    </row>
    <row r="79" spans="1:26" ht="18.75" x14ac:dyDescent="0.3">
      <c r="A79" s="3" t="str">
        <f>E!A2</f>
        <v>Kategorija E</v>
      </c>
      <c r="B79" s="3"/>
      <c r="C79" s="3"/>
      <c r="U79" s="22"/>
    </row>
    <row r="80" spans="1:26" ht="13.5" customHeight="1" x14ac:dyDescent="0.2"/>
    <row r="81" spans="1:26" x14ac:dyDescent="0.2">
      <c r="A81" s="115" t="str">
        <f>B!$A$5</f>
        <v>Zap. št. ekipe</v>
      </c>
      <c r="B81" s="115" t="str">
        <f>B!$B$5</f>
        <v>Planinsko društvo</v>
      </c>
      <c r="C81" s="115" t="str">
        <f>B!$C$5</f>
        <v>Ime ekipe</v>
      </c>
      <c r="D81" s="115" t="str">
        <f>B!$D$5</f>
        <v>Št. članov</v>
      </c>
      <c r="E81" s="115" t="str">
        <f>B!$E$5</f>
        <v>Št. članic</v>
      </c>
      <c r="F81" s="114" t="str">
        <f>B!$F$5</f>
        <v>Članice
(+ točke)</v>
      </c>
      <c r="G81" s="114" t="str">
        <f>B!$G$5</f>
        <v>Točke za št. članov</v>
      </c>
      <c r="H81" s="116" t="str">
        <f>B!$H$5</f>
        <v>Izkaznica</v>
      </c>
      <c r="I81" s="116" t="str">
        <f>B!$I$5</f>
        <v>Neg. točke zaradi izkaznice</v>
      </c>
      <c r="J81" s="115" t="str">
        <f>B!$J$5</f>
        <v>Št. članov brez obutve</v>
      </c>
      <c r="K81" s="115" t="str">
        <f>B!$K$5</f>
        <v>Obutev 
(- točke)</v>
      </c>
      <c r="L81" s="115" t="str">
        <f>B!$L$5</f>
        <v>Odhod</v>
      </c>
      <c r="M81" s="115" t="str">
        <f>B!$M$5</f>
        <v>Prihod</v>
      </c>
      <c r="N81" s="116" t="str">
        <f>B!$N$5</f>
        <v>Čas 
(min)</v>
      </c>
      <c r="O81" s="114" t="str">
        <f>B!$O$5</f>
        <v>Najdene točke</v>
      </c>
      <c r="P81" s="114" t="str">
        <f>B!$P$5</f>
        <v>Točke za najdene KT</v>
      </c>
      <c r="Q81" s="114" t="str">
        <f>B!$Q$5</f>
        <v>teorija</v>
      </c>
      <c r="R81" s="115" t="str">
        <f>B!$R$5</f>
        <v>praktične naloge</v>
      </c>
      <c r="S81" s="115"/>
      <c r="T81" s="115"/>
      <c r="U81" s="114" t="str">
        <f>B!$U$5</f>
        <v>+ čas (mrtvi čas)</v>
      </c>
      <c r="V81" s="115" t="str">
        <f>B!$V$5</f>
        <v>Odstopil ?</v>
      </c>
      <c r="W81" s="146" t="str">
        <f>B!$W$5</f>
        <v>točke skupaj</v>
      </c>
      <c r="X81" s="147" t="str">
        <f>B!$X$5</f>
        <v>Mesto</v>
      </c>
    </row>
    <row r="82" spans="1:26" s="164" customFormat="1" ht="38.25" customHeight="1" x14ac:dyDescent="0.2">
      <c r="A82" s="115"/>
      <c r="B82" s="115"/>
      <c r="C82" s="115"/>
      <c r="D82" s="115"/>
      <c r="E82" s="115"/>
      <c r="F82" s="114"/>
      <c r="G82" s="114"/>
      <c r="H82" s="116"/>
      <c r="I82" s="116"/>
      <c r="J82" s="115"/>
      <c r="K82" s="115"/>
      <c r="L82" s="115"/>
      <c r="M82" s="115"/>
      <c r="N82" s="116"/>
      <c r="O82" s="114"/>
      <c r="P82" s="114"/>
      <c r="Q82" s="114"/>
      <c r="R82" s="4" t="str">
        <f>B!$R$6</f>
        <v>A</v>
      </c>
      <c r="S82" s="4" t="str">
        <f>B!$S$6</f>
        <v>B</v>
      </c>
      <c r="T82" s="23" t="str">
        <f>B!$T$6</f>
        <v>skupaj</v>
      </c>
      <c r="U82" s="114"/>
      <c r="V82" s="115"/>
      <c r="W82" s="146"/>
      <c r="X82" s="147"/>
    </row>
    <row r="83" spans="1:26" ht="15.75" x14ac:dyDescent="0.25">
      <c r="A83" s="5" t="s">
        <v>84</v>
      </c>
      <c r="B83" s="117" t="str">
        <f>E!$B$7</f>
        <v>PD Ljubljana Matica</v>
      </c>
      <c r="C83" s="121" t="str">
        <f>E!C7</f>
        <v>Pazi kamen!</v>
      </c>
      <c r="D83" s="8">
        <f>E!$D$7</f>
        <v>5</v>
      </c>
      <c r="E83" s="120">
        <f>E!E7</f>
        <v>5</v>
      </c>
      <c r="F83" s="123">
        <f>E!$F$7</f>
        <v>10</v>
      </c>
      <c r="G83" s="123">
        <f>E!$G$7</f>
        <v>10</v>
      </c>
      <c r="H83" s="9" t="str">
        <f>E!H7</f>
        <v>imajo</v>
      </c>
      <c r="I83" s="148">
        <f>E!I7</f>
        <v>0</v>
      </c>
      <c r="J83" s="9">
        <f>E!J7</f>
        <v>0</v>
      </c>
      <c r="K83" s="148">
        <f>E!K7</f>
        <v>0</v>
      </c>
      <c r="L83" s="11">
        <f>E!$L$7</f>
        <v>0.37291666666666662</v>
      </c>
      <c r="M83" s="11">
        <f>E!$M$7</f>
        <v>0.44861111111111113</v>
      </c>
      <c r="N83" s="154">
        <f>E!N7</f>
        <v>109</v>
      </c>
      <c r="O83" s="8">
        <f>E!$Q$7</f>
        <v>7</v>
      </c>
      <c r="P83" s="37">
        <f>E!$R$7</f>
        <v>350</v>
      </c>
      <c r="Q83" s="165">
        <f>E!$S$7</f>
        <v>75</v>
      </c>
      <c r="R83" s="8">
        <f>E!$T$7</f>
        <v>20</v>
      </c>
      <c r="S83" s="8">
        <f>E!$U$7</f>
        <v>20</v>
      </c>
      <c r="T83" s="5">
        <f>E!$V$7</f>
        <v>40</v>
      </c>
      <c r="U83" s="8"/>
      <c r="V83" s="8"/>
      <c r="W83" s="151">
        <f>E!$Y$7</f>
        <v>376</v>
      </c>
      <c r="X83" s="167">
        <v>1</v>
      </c>
      <c r="Y83" s="83"/>
      <c r="Z83" s="83"/>
    </row>
    <row r="84" spans="1:26" ht="15.75" hidden="1" x14ac:dyDescent="0.25">
      <c r="A84" s="5" t="s">
        <v>85</v>
      </c>
      <c r="B84" s="8" t="str">
        <f>B!$B$7</f>
        <v>PD Borovnica</v>
      </c>
      <c r="C84" s="121" t="str">
        <f>B!$C$7</f>
        <v>Ekiji</v>
      </c>
      <c r="D84" s="14">
        <f>B!$D$7</f>
        <v>4</v>
      </c>
      <c r="E84" s="120" t="e">
        <f>B!#REF!</f>
        <v>#REF!</v>
      </c>
      <c r="F84" s="123">
        <f>B!$F$7</f>
        <v>8</v>
      </c>
      <c r="G84" s="123">
        <f>B!$G$7</f>
        <v>0</v>
      </c>
      <c r="H84" s="9" t="str">
        <f>B!$H$7</f>
        <v>imajo</v>
      </c>
      <c r="I84" s="123">
        <f>B!$I$7</f>
        <v>0</v>
      </c>
      <c r="J84" s="9" t="str">
        <f>B!$J$7</f>
        <v>imajo</v>
      </c>
      <c r="K84" s="123">
        <f>B!$K$7</f>
        <v>0</v>
      </c>
      <c r="L84" s="144" t="e">
        <f>E!#REF!</f>
        <v>#REF!</v>
      </c>
      <c r="M84" s="144">
        <f>E!M8</f>
        <v>0.50033564814814813</v>
      </c>
      <c r="N84" s="155">
        <f>B!$N$7</f>
        <v>240</v>
      </c>
      <c r="O84" s="8">
        <f>E!$Q$7</f>
        <v>7</v>
      </c>
      <c r="P84" s="37">
        <f>E!$R$7</f>
        <v>350</v>
      </c>
      <c r="Q84" s="165">
        <f>E!$S$7</f>
        <v>75</v>
      </c>
      <c r="R84" s="8">
        <f>E!$T$7</f>
        <v>20</v>
      </c>
      <c r="S84" s="8">
        <f>E!$U$7</f>
        <v>20</v>
      </c>
      <c r="T84" s="5">
        <f>E!$V$7</f>
        <v>40</v>
      </c>
      <c r="U84" s="8"/>
      <c r="V84" s="8"/>
      <c r="W84" s="151">
        <f>E!$Y$7</f>
        <v>376</v>
      </c>
      <c r="X84" s="167">
        <v>2</v>
      </c>
    </row>
    <row r="85" spans="1:26" ht="12.95" hidden="1" customHeight="1" x14ac:dyDescent="0.25">
      <c r="A85" s="5" t="s">
        <v>86</v>
      </c>
      <c r="B85" s="8" t="str">
        <f>B!$B$7</f>
        <v>PD Borovnica</v>
      </c>
      <c r="C85" s="121" t="str">
        <f>B!$C$7</f>
        <v>Ekiji</v>
      </c>
      <c r="D85" s="14">
        <f>B!$D$7</f>
        <v>4</v>
      </c>
      <c r="E85" s="120" t="e">
        <f>B!#REF!</f>
        <v>#REF!</v>
      </c>
      <c r="F85" s="123">
        <f>B!$F$7</f>
        <v>8</v>
      </c>
      <c r="G85" s="123">
        <f>B!$G$7</f>
        <v>0</v>
      </c>
      <c r="H85" s="9" t="str">
        <f>B!$H$7</f>
        <v>imajo</v>
      </c>
      <c r="I85" s="123">
        <f>B!$I$7</f>
        <v>0</v>
      </c>
      <c r="J85" s="9" t="str">
        <f>B!$J$7</f>
        <v>imajo</v>
      </c>
      <c r="K85" s="123">
        <f>B!$K$7</f>
        <v>0</v>
      </c>
      <c r="L85" s="144" t="e">
        <f>E!#REF!</f>
        <v>#REF!</v>
      </c>
      <c r="M85" s="144">
        <f>E!M9</f>
        <v>0.49027777777777781</v>
      </c>
      <c r="N85" s="155">
        <f>B!$N$7</f>
        <v>240</v>
      </c>
      <c r="O85" s="8">
        <f>E!$Q$7</f>
        <v>7</v>
      </c>
      <c r="P85" s="37">
        <f>E!$R$7</f>
        <v>350</v>
      </c>
      <c r="Q85" s="165">
        <f>E!$S$7</f>
        <v>75</v>
      </c>
      <c r="R85" s="8">
        <f>E!$T$7</f>
        <v>20</v>
      </c>
      <c r="S85" s="8">
        <f>E!$U$7</f>
        <v>20</v>
      </c>
      <c r="T85" s="5">
        <f>E!$V$7</f>
        <v>40</v>
      </c>
      <c r="U85" s="8"/>
      <c r="V85" s="8"/>
      <c r="W85" s="151">
        <f>E!$Y$7</f>
        <v>376</v>
      </c>
      <c r="X85" s="167">
        <v>3</v>
      </c>
    </row>
    <row r="86" spans="1:26" ht="15.75" hidden="1" x14ac:dyDescent="0.25">
      <c r="A86" s="5" t="s">
        <v>87</v>
      </c>
      <c r="B86" s="8" t="str">
        <f>B!$B$7</f>
        <v>PD Borovnica</v>
      </c>
      <c r="C86" s="121" t="str">
        <f>B!$C$7</f>
        <v>Ekiji</v>
      </c>
      <c r="D86" s="14">
        <f>B!$D$7</f>
        <v>4</v>
      </c>
      <c r="E86" s="120">
        <f>B!E55</f>
        <v>0</v>
      </c>
      <c r="F86" s="123">
        <f>B!$F$7</f>
        <v>8</v>
      </c>
      <c r="G86" s="123">
        <f>B!$G$7</f>
        <v>0</v>
      </c>
      <c r="H86" s="9" t="str">
        <f>B!$H$7</f>
        <v>imajo</v>
      </c>
      <c r="I86" s="123">
        <f>B!$I$7</f>
        <v>0</v>
      </c>
      <c r="J86" s="9" t="str">
        <f>B!$J$7</f>
        <v>imajo</v>
      </c>
      <c r="K86" s="123">
        <f>B!$K$7</f>
        <v>0</v>
      </c>
      <c r="L86" s="144">
        <f>E!L1</f>
        <v>0</v>
      </c>
      <c r="M86" s="144">
        <f>E!M10</f>
        <v>0</v>
      </c>
      <c r="N86" s="155">
        <f>B!$N$7</f>
        <v>240</v>
      </c>
      <c r="O86" s="8">
        <f>E!$Q$7</f>
        <v>7</v>
      </c>
      <c r="P86" s="37">
        <f>E!$R$7</f>
        <v>350</v>
      </c>
      <c r="Q86" s="165">
        <f>E!$S$7</f>
        <v>75</v>
      </c>
      <c r="R86" s="8">
        <f>E!$T$7</f>
        <v>20</v>
      </c>
      <c r="S86" s="8">
        <f>E!$U$7</f>
        <v>20</v>
      </c>
      <c r="T86" s="5">
        <f>E!$V$7</f>
        <v>40</v>
      </c>
      <c r="U86" s="8"/>
      <c r="V86" s="8"/>
      <c r="W86" s="151">
        <f>E!$Y$7</f>
        <v>376</v>
      </c>
      <c r="X86" s="167">
        <v>4</v>
      </c>
    </row>
    <row r="87" spans="1:26" ht="15.75" hidden="1" x14ac:dyDescent="0.25">
      <c r="A87" s="5" t="s">
        <v>88</v>
      </c>
      <c r="B87" s="8" t="str">
        <f>B!$B$7</f>
        <v>PD Borovnica</v>
      </c>
      <c r="C87" s="121" t="str">
        <f>B!$C$7</f>
        <v>Ekiji</v>
      </c>
      <c r="D87" s="14">
        <f>B!$D$7</f>
        <v>4</v>
      </c>
      <c r="E87" s="120">
        <f>B!E56</f>
        <v>0</v>
      </c>
      <c r="F87" s="123">
        <f>B!$F$7</f>
        <v>8</v>
      </c>
      <c r="G87" s="123">
        <f>B!$G$7</f>
        <v>0</v>
      </c>
      <c r="H87" s="9" t="str">
        <f>B!$H$7</f>
        <v>imajo</v>
      </c>
      <c r="I87" s="123">
        <f>B!$I$7</f>
        <v>0</v>
      </c>
      <c r="J87" s="9" t="str">
        <f>B!$J$7</f>
        <v>imajo</v>
      </c>
      <c r="K87" s="123">
        <f>B!$K$7</f>
        <v>0</v>
      </c>
      <c r="L87" s="144">
        <f>E!L2</f>
        <v>0</v>
      </c>
      <c r="M87" s="144">
        <f>E!M11</f>
        <v>0</v>
      </c>
      <c r="N87" s="155">
        <f>B!$N$7</f>
        <v>240</v>
      </c>
      <c r="O87" s="8">
        <f>E!$Q$7</f>
        <v>7</v>
      </c>
      <c r="P87" s="37">
        <f>E!$R$7</f>
        <v>350</v>
      </c>
      <c r="Q87" s="165">
        <f>E!$S$7</f>
        <v>75</v>
      </c>
      <c r="R87" s="8">
        <f>E!$T$7</f>
        <v>20</v>
      </c>
      <c r="S87" s="8">
        <f>E!$U$7</f>
        <v>20</v>
      </c>
      <c r="T87" s="5">
        <f>E!$V$7</f>
        <v>40</v>
      </c>
      <c r="U87" s="8"/>
      <c r="V87" s="8"/>
      <c r="W87" s="151">
        <f>E!$Y$7</f>
        <v>376</v>
      </c>
      <c r="X87" s="167">
        <v>5</v>
      </c>
    </row>
    <row r="88" spans="1:26" ht="15.75" hidden="1" x14ac:dyDescent="0.25">
      <c r="A88" s="5" t="s">
        <v>89</v>
      </c>
      <c r="B88" s="8" t="str">
        <f>B!$B$7</f>
        <v>PD Borovnica</v>
      </c>
      <c r="C88" s="121" t="str">
        <f>B!$C$7</f>
        <v>Ekiji</v>
      </c>
      <c r="D88" s="14">
        <f>B!$D$7</f>
        <v>4</v>
      </c>
      <c r="E88" s="120">
        <f>B!E57</f>
        <v>0</v>
      </c>
      <c r="F88" s="123">
        <f>B!$F$7</f>
        <v>8</v>
      </c>
      <c r="G88" s="123">
        <f>B!$G$7</f>
        <v>0</v>
      </c>
      <c r="H88" s="9" t="str">
        <f>B!$H$7</f>
        <v>imajo</v>
      </c>
      <c r="I88" s="123">
        <f>B!$I$7</f>
        <v>0</v>
      </c>
      <c r="J88" s="9" t="str">
        <f>B!$J$7</f>
        <v>imajo</v>
      </c>
      <c r="K88" s="123">
        <f>B!$K$7</f>
        <v>0</v>
      </c>
      <c r="L88" s="144">
        <f>E!L3</f>
        <v>0</v>
      </c>
      <c r="M88" s="144">
        <f>E!M12</f>
        <v>0</v>
      </c>
      <c r="N88" s="155">
        <f>B!$N$7</f>
        <v>240</v>
      </c>
      <c r="O88" s="8">
        <f>E!$Q$7</f>
        <v>7</v>
      </c>
      <c r="P88" s="37">
        <f>E!$R$7</f>
        <v>350</v>
      </c>
      <c r="Q88" s="165">
        <f>E!$S$7</f>
        <v>75</v>
      </c>
      <c r="R88" s="8">
        <f>E!$T$7</f>
        <v>20</v>
      </c>
      <c r="S88" s="8">
        <f>E!$U$7</f>
        <v>20</v>
      </c>
      <c r="T88" s="5">
        <f>E!$V$7</f>
        <v>40</v>
      </c>
      <c r="U88" s="8"/>
      <c r="V88" s="8"/>
      <c r="W88" s="151">
        <f>E!$Y$7</f>
        <v>376</v>
      </c>
      <c r="X88" s="167">
        <v>6</v>
      </c>
    </row>
    <row r="89" spans="1:26" ht="15.75" hidden="1" x14ac:dyDescent="0.25">
      <c r="A89" s="5" t="s">
        <v>90</v>
      </c>
      <c r="B89" s="8" t="str">
        <f>B!$B$7</f>
        <v>PD Borovnica</v>
      </c>
      <c r="C89" s="121" t="str">
        <f>B!$C$7</f>
        <v>Ekiji</v>
      </c>
      <c r="D89" s="14">
        <f>B!$D$7</f>
        <v>4</v>
      </c>
      <c r="E89" s="120">
        <f>B!E58</f>
        <v>0</v>
      </c>
      <c r="F89" s="123">
        <f>B!$F$7</f>
        <v>8</v>
      </c>
      <c r="G89" s="123">
        <f>B!$G$7</f>
        <v>0</v>
      </c>
      <c r="H89" s="9" t="str">
        <f>B!$H$7</f>
        <v>imajo</v>
      </c>
      <c r="I89" s="123">
        <f>B!$I$7</f>
        <v>0</v>
      </c>
      <c r="J89" s="9" t="str">
        <f>B!$J$7</f>
        <v>imajo</v>
      </c>
      <c r="K89" s="123">
        <f>B!$K$7</f>
        <v>0</v>
      </c>
      <c r="L89" s="144">
        <f>E!L4</f>
        <v>0</v>
      </c>
      <c r="M89" s="144">
        <f>E!M13</f>
        <v>0</v>
      </c>
      <c r="N89" s="155">
        <f>B!$N$7</f>
        <v>240</v>
      </c>
      <c r="O89" s="8">
        <f>E!$Q$7</f>
        <v>7</v>
      </c>
      <c r="P89" s="37">
        <f>E!$R$7</f>
        <v>350</v>
      </c>
      <c r="Q89" s="165">
        <f>E!$S$7</f>
        <v>75</v>
      </c>
      <c r="R89" s="8">
        <f>E!$T$7</f>
        <v>20</v>
      </c>
      <c r="S89" s="8">
        <f>E!$U$7</f>
        <v>20</v>
      </c>
      <c r="T89" s="5">
        <f>E!$V$7</f>
        <v>40</v>
      </c>
      <c r="U89" s="8"/>
      <c r="V89" s="8"/>
      <c r="W89" s="151">
        <f>E!$Y$7</f>
        <v>376</v>
      </c>
      <c r="X89" s="167">
        <v>7</v>
      </c>
    </row>
    <row r="90" spans="1:26" ht="15.75" hidden="1" x14ac:dyDescent="0.25">
      <c r="A90" s="5" t="s">
        <v>91</v>
      </c>
      <c r="B90" s="8" t="str">
        <f>B!$B$7</f>
        <v>PD Borovnica</v>
      </c>
      <c r="C90" s="121" t="str">
        <f>B!$C$7</f>
        <v>Ekiji</v>
      </c>
      <c r="D90" s="14">
        <f>B!$D$7</f>
        <v>4</v>
      </c>
      <c r="E90" s="120">
        <f>B!E59</f>
        <v>0</v>
      </c>
      <c r="F90" s="123">
        <f>B!$F$7</f>
        <v>8</v>
      </c>
      <c r="G90" s="123">
        <f>B!$G$7</f>
        <v>0</v>
      </c>
      <c r="H90" s="9" t="str">
        <f>B!$H$7</f>
        <v>imajo</v>
      </c>
      <c r="I90" s="123">
        <f>B!$I$7</f>
        <v>0</v>
      </c>
      <c r="J90" s="9" t="str">
        <f>B!$J$7</f>
        <v>imajo</v>
      </c>
      <c r="K90" s="123">
        <f>B!$K$7</f>
        <v>0</v>
      </c>
      <c r="L90" s="144" t="str">
        <f>E!L5</f>
        <v>Odhod</v>
      </c>
      <c r="M90" s="144">
        <f>E!M14</f>
        <v>0</v>
      </c>
      <c r="N90" s="155">
        <f>B!$N$7</f>
        <v>240</v>
      </c>
      <c r="O90" s="8">
        <f>E!$Q$7</f>
        <v>7</v>
      </c>
      <c r="P90" s="37">
        <f>E!$R$7</f>
        <v>350</v>
      </c>
      <c r="Q90" s="165">
        <f>E!$S$7</f>
        <v>75</v>
      </c>
      <c r="R90" s="8">
        <f>E!$T$7</f>
        <v>20</v>
      </c>
      <c r="S90" s="8">
        <f>E!$U$7</f>
        <v>20</v>
      </c>
      <c r="T90" s="5">
        <f>E!$V$7</f>
        <v>40</v>
      </c>
      <c r="U90" s="8"/>
      <c r="V90" s="8"/>
      <c r="W90" s="151">
        <f>E!$Y$7</f>
        <v>376</v>
      </c>
      <c r="X90" s="167">
        <v>8</v>
      </c>
    </row>
    <row r="91" spans="1:26" ht="15.75" hidden="1" x14ac:dyDescent="0.25">
      <c r="A91" s="5" t="s">
        <v>92</v>
      </c>
      <c r="B91" s="8" t="str">
        <f>B!$B$7</f>
        <v>PD Borovnica</v>
      </c>
      <c r="C91" s="121" t="str">
        <f>B!$C$7</f>
        <v>Ekiji</v>
      </c>
      <c r="D91" s="14">
        <f>B!$D$7</f>
        <v>4</v>
      </c>
      <c r="E91" s="120">
        <f>B!E60</f>
        <v>0</v>
      </c>
      <c r="F91" s="123">
        <f>B!$F$7</f>
        <v>8</v>
      </c>
      <c r="G91" s="123">
        <f>B!$G$7</f>
        <v>0</v>
      </c>
      <c r="H91" s="9" t="str">
        <f>B!$H$7</f>
        <v>imajo</v>
      </c>
      <c r="I91" s="123">
        <f>B!$I$7</f>
        <v>0</v>
      </c>
      <c r="J91" s="9" t="str">
        <f>B!$J$7</f>
        <v>imajo</v>
      </c>
      <c r="K91" s="123">
        <f>B!$K$7</f>
        <v>0</v>
      </c>
      <c r="L91" s="144">
        <f>E!L6</f>
        <v>0</v>
      </c>
      <c r="M91" s="144">
        <f>E!M15</f>
        <v>0</v>
      </c>
      <c r="N91" s="155">
        <f>B!$N$7</f>
        <v>240</v>
      </c>
      <c r="O91" s="8">
        <f>E!$Q$7</f>
        <v>7</v>
      </c>
      <c r="P91" s="37">
        <f>E!$R$7</f>
        <v>350</v>
      </c>
      <c r="Q91" s="165">
        <f>E!$S$7</f>
        <v>75</v>
      </c>
      <c r="R91" s="8">
        <f>E!$T$7</f>
        <v>20</v>
      </c>
      <c r="S91" s="8">
        <f>E!$U$7</f>
        <v>20</v>
      </c>
      <c r="T91" s="5">
        <f>E!$V$7</f>
        <v>40</v>
      </c>
      <c r="U91" s="8"/>
      <c r="V91" s="8"/>
      <c r="W91" s="151">
        <f>E!$Y$7</f>
        <v>376</v>
      </c>
      <c r="X91" s="167">
        <v>9</v>
      </c>
    </row>
    <row r="92" spans="1:26" ht="15.75" hidden="1" x14ac:dyDescent="0.25">
      <c r="A92" s="5" t="s">
        <v>93</v>
      </c>
      <c r="B92" s="8" t="str">
        <f>B!$B$7</f>
        <v>PD Borovnica</v>
      </c>
      <c r="C92" s="121" t="str">
        <f>B!$C$7</f>
        <v>Ekiji</v>
      </c>
      <c r="D92" s="14">
        <f>B!$D$7</f>
        <v>4</v>
      </c>
      <c r="E92" s="120">
        <f>B!E61</f>
        <v>0</v>
      </c>
      <c r="F92" s="123">
        <f>B!$F$7</f>
        <v>8</v>
      </c>
      <c r="G92" s="123">
        <f>B!$G$7</f>
        <v>0</v>
      </c>
      <c r="H92" s="9" t="str">
        <f>B!$H$7</f>
        <v>imajo</v>
      </c>
      <c r="I92" s="123">
        <f>B!$I$7</f>
        <v>0</v>
      </c>
      <c r="J92" s="9" t="str">
        <f>B!$J$7</f>
        <v>imajo</v>
      </c>
      <c r="K92" s="123">
        <f>B!$K$7</f>
        <v>0</v>
      </c>
      <c r="L92" s="144">
        <f>E!L7</f>
        <v>0.37291666666666662</v>
      </c>
      <c r="M92" s="144">
        <f>E!M16</f>
        <v>0</v>
      </c>
      <c r="N92" s="155">
        <f>B!$N$7</f>
        <v>240</v>
      </c>
      <c r="O92" s="8">
        <f>E!$Q$7</f>
        <v>7</v>
      </c>
      <c r="P92" s="37">
        <f>E!$R$7</f>
        <v>350</v>
      </c>
      <c r="Q92" s="165">
        <f>E!$S$7</f>
        <v>75</v>
      </c>
      <c r="R92" s="8">
        <f>E!$T$7</f>
        <v>20</v>
      </c>
      <c r="S92" s="8">
        <f>E!$U$7</f>
        <v>20</v>
      </c>
      <c r="T92" s="5">
        <f>E!$V$7</f>
        <v>40</v>
      </c>
      <c r="U92" s="8"/>
      <c r="V92" s="8"/>
      <c r="W92" s="151">
        <f>E!$Y$7</f>
        <v>376</v>
      </c>
      <c r="X92" s="167">
        <v>10</v>
      </c>
    </row>
    <row r="93" spans="1:26" ht="15.75" x14ac:dyDescent="0.25">
      <c r="A93" s="5" t="s">
        <v>75</v>
      </c>
      <c r="B93" s="120" t="str">
        <f>E!B8</f>
        <v>PD Borovnica</v>
      </c>
      <c r="C93" s="120" t="str">
        <f>E!C8</f>
        <v xml:space="preserve">Veter v laseh </v>
      </c>
      <c r="D93" s="120">
        <f>E!D8</f>
        <v>2</v>
      </c>
      <c r="E93" s="120">
        <f>E!E8</f>
        <v>2</v>
      </c>
      <c r="F93" s="124">
        <f>E!F8</f>
        <v>4</v>
      </c>
      <c r="G93" s="124">
        <f>E!G8</f>
        <v>-10</v>
      </c>
      <c r="H93" s="120" t="str">
        <f>E!H8</f>
        <v>imajo</v>
      </c>
      <c r="I93" s="124">
        <f>E!I8</f>
        <v>0</v>
      </c>
      <c r="J93" s="120">
        <f>E!J8</f>
        <v>0</v>
      </c>
      <c r="K93" s="124">
        <f>E!K8</f>
        <v>0</v>
      </c>
      <c r="L93" s="144">
        <f>E!L8</f>
        <v>0.40625</v>
      </c>
      <c r="M93" s="144">
        <f>E!M8</f>
        <v>0.50033564814814813</v>
      </c>
      <c r="N93" s="156">
        <f>E!N8</f>
        <v>135</v>
      </c>
      <c r="O93" s="8">
        <f>E!$Q$8</f>
        <v>7</v>
      </c>
      <c r="P93" s="37">
        <f>E!$R$8</f>
        <v>350</v>
      </c>
      <c r="Q93" s="165">
        <f>E!$S$8</f>
        <v>75</v>
      </c>
      <c r="R93" s="8">
        <f>E!$T$8</f>
        <v>20</v>
      </c>
      <c r="S93" s="8">
        <f>E!$U$8</f>
        <v>20</v>
      </c>
      <c r="T93" s="5">
        <f>E!$V$8</f>
        <v>40</v>
      </c>
      <c r="U93" s="8"/>
      <c r="V93" s="8"/>
      <c r="W93" s="151">
        <f>E!$Y$8</f>
        <v>324</v>
      </c>
      <c r="X93" s="167">
        <v>2</v>
      </c>
    </row>
    <row r="94" spans="1:26" ht="16.5" thickBot="1" x14ac:dyDescent="0.3">
      <c r="A94" s="5" t="s">
        <v>76</v>
      </c>
      <c r="B94" s="117" t="str">
        <f>E!B9</f>
        <v>PD Borovnica</v>
      </c>
      <c r="C94" s="120" t="str">
        <f>E!C9</f>
        <v>Mladi senijorji</v>
      </c>
      <c r="D94" s="120">
        <f>E!D9</f>
        <v>4</v>
      </c>
      <c r="E94" s="120">
        <f>E!E9</f>
        <v>3</v>
      </c>
      <c r="F94" s="124">
        <f>E!F9</f>
        <v>6</v>
      </c>
      <c r="G94" s="124">
        <f>E!G9</f>
        <v>0</v>
      </c>
      <c r="H94" s="120" t="str">
        <f>E!H9</f>
        <v>imajo</v>
      </c>
      <c r="I94" s="124">
        <f>E!I9</f>
        <v>0</v>
      </c>
      <c r="J94" s="120">
        <f>E!J9</f>
        <v>0</v>
      </c>
      <c r="K94" s="124">
        <f>E!K9</f>
        <v>0</v>
      </c>
      <c r="L94" s="144">
        <f>E!L9</f>
        <v>0.38958333333333334</v>
      </c>
      <c r="M94" s="144">
        <f>E!M9</f>
        <v>0.49027777777777781</v>
      </c>
      <c r="N94" s="156">
        <f>E!N9</f>
        <v>145</v>
      </c>
      <c r="O94" s="8">
        <f>E!$Q$9</f>
        <v>6</v>
      </c>
      <c r="P94" s="37">
        <f>E!$R$9</f>
        <v>300</v>
      </c>
      <c r="Q94" s="165">
        <f>E!$S$9</f>
        <v>50</v>
      </c>
      <c r="R94" s="8">
        <f>E!$T$9</f>
        <v>20</v>
      </c>
      <c r="S94" s="8">
        <f>E!$U$7</f>
        <v>20</v>
      </c>
      <c r="T94" s="5">
        <f>E!$V$9</f>
        <v>40</v>
      </c>
      <c r="U94" s="8"/>
      <c r="V94" s="8"/>
      <c r="W94" s="151">
        <f>E!$Y$9</f>
        <v>251</v>
      </c>
      <c r="X94" s="167">
        <v>3</v>
      </c>
    </row>
    <row r="95" spans="1:26" ht="15.75" x14ac:dyDescent="0.25">
      <c r="A95" s="111" t="s">
        <v>36</v>
      </c>
      <c r="B95" s="111"/>
      <c r="C95" s="128">
        <f>E!$C$10</f>
        <v>3</v>
      </c>
      <c r="D95" s="21">
        <f>E!$D$10</f>
        <v>11</v>
      </c>
      <c r="E95" s="21">
        <f>E!$E$10</f>
        <v>10</v>
      </c>
      <c r="F95" s="113"/>
      <c r="G95" s="113"/>
      <c r="H95" s="113"/>
      <c r="I95" s="113"/>
      <c r="J95" s="113"/>
      <c r="K95" s="113"/>
      <c r="L95" s="100"/>
      <c r="M95" s="100"/>
      <c r="N95" s="113"/>
      <c r="O95" s="113"/>
      <c r="P95" s="100"/>
      <c r="Q95" s="100"/>
      <c r="R95" s="100"/>
      <c r="S95" s="34"/>
      <c r="T95" s="100"/>
      <c r="U95" s="100"/>
      <c r="V95" s="25"/>
      <c r="W95" s="25"/>
      <c r="X95" s="119"/>
    </row>
  </sheetData>
  <mergeCells count="156">
    <mergeCell ref="U81:U82"/>
    <mergeCell ref="V81:V82"/>
    <mergeCell ref="W81:W82"/>
    <mergeCell ref="X81:X82"/>
    <mergeCell ref="A95:B95"/>
    <mergeCell ref="F95:K95"/>
    <mergeCell ref="N95:O95"/>
    <mergeCell ref="R76:S76"/>
    <mergeCell ref="F76:M76"/>
    <mergeCell ref="A76:B76"/>
    <mergeCell ref="A81:A82"/>
    <mergeCell ref="B81:B82"/>
    <mergeCell ref="C81:C82"/>
    <mergeCell ref="D81:D82"/>
    <mergeCell ref="E81:E82"/>
    <mergeCell ref="F81:F82"/>
    <mergeCell ref="G81:G82"/>
    <mergeCell ref="H81:H82"/>
    <mergeCell ref="I81:I82"/>
    <mergeCell ref="J81:J82"/>
    <mergeCell ref="K81:K82"/>
    <mergeCell ref="L81:L82"/>
    <mergeCell ref="M81:M82"/>
    <mergeCell ref="N81:N82"/>
    <mergeCell ref="O81:O82"/>
    <mergeCell ref="P81:P82"/>
    <mergeCell ref="Q81:Q82"/>
    <mergeCell ref="R81:T81"/>
    <mergeCell ref="S72:S73"/>
    <mergeCell ref="T72:V72"/>
    <mergeCell ref="W72:W73"/>
    <mergeCell ref="X72:X73"/>
    <mergeCell ref="Y72:Y73"/>
    <mergeCell ref="Z72:Z73"/>
    <mergeCell ref="J72:J73"/>
    <mergeCell ref="K72:K73"/>
    <mergeCell ref="L72:L73"/>
    <mergeCell ref="M72:M73"/>
    <mergeCell ref="N72:N73"/>
    <mergeCell ref="O72:O73"/>
    <mergeCell ref="P72:P73"/>
    <mergeCell ref="Q72:Q73"/>
    <mergeCell ref="R72:R73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X64:X65"/>
    <mergeCell ref="Y64:Y65"/>
    <mergeCell ref="Z64:Z65"/>
    <mergeCell ref="A67:B67"/>
    <mergeCell ref="F67:M67"/>
    <mergeCell ref="R67:S67"/>
    <mergeCell ref="P64:P65"/>
    <mergeCell ref="Q64:Q65"/>
    <mergeCell ref="R64:R65"/>
    <mergeCell ref="S64:S65"/>
    <mergeCell ref="T64:V64"/>
    <mergeCell ref="K64:K65"/>
    <mergeCell ref="L64:L65"/>
    <mergeCell ref="M64:M65"/>
    <mergeCell ref="N64:N65"/>
    <mergeCell ref="O64:O65"/>
    <mergeCell ref="F64:F65"/>
    <mergeCell ref="G64:G65"/>
    <mergeCell ref="H64:H65"/>
    <mergeCell ref="I64:I65"/>
    <mergeCell ref="J64:J65"/>
    <mergeCell ref="A64:A65"/>
    <mergeCell ref="B64:B65"/>
    <mergeCell ref="C64:C65"/>
    <mergeCell ref="D64:D65"/>
    <mergeCell ref="E64:E65"/>
    <mergeCell ref="A59:B59"/>
    <mergeCell ref="F59:M59"/>
    <mergeCell ref="R59:S59"/>
    <mergeCell ref="W49:W50"/>
    <mergeCell ref="M49:M50"/>
    <mergeCell ref="N49:N50"/>
    <mergeCell ref="O49:O50"/>
    <mergeCell ref="P49:P50"/>
    <mergeCell ref="I49:I50"/>
    <mergeCell ref="J49:J50"/>
    <mergeCell ref="A49:A50"/>
    <mergeCell ref="B49:B50"/>
    <mergeCell ref="C49:C50"/>
    <mergeCell ref="D49:D50"/>
    <mergeCell ref="K49:K50"/>
    <mergeCell ref="L49:L50"/>
    <mergeCell ref="E49:E50"/>
    <mergeCell ref="F49:F50"/>
    <mergeCell ref="G49:G50"/>
    <mergeCell ref="H49:H50"/>
    <mergeCell ref="W64:W65"/>
    <mergeCell ref="X49:X50"/>
    <mergeCell ref="Y49:Y50"/>
    <mergeCell ref="Z49:Z50"/>
    <mergeCell ref="Q49:Q50"/>
    <mergeCell ref="R49:R50"/>
    <mergeCell ref="S49:S50"/>
    <mergeCell ref="T49:V49"/>
    <mergeCell ref="W27:W28"/>
    <mergeCell ref="X27:X28"/>
    <mergeCell ref="Q27:Q28"/>
    <mergeCell ref="V27:V28"/>
    <mergeCell ref="E27:E28"/>
    <mergeCell ref="F27:F28"/>
    <mergeCell ref="G27:G28"/>
    <mergeCell ref="U27:U28"/>
    <mergeCell ref="M27:M28"/>
    <mergeCell ref="N27:N28"/>
    <mergeCell ref="O27:O28"/>
    <mergeCell ref="P27:P28"/>
    <mergeCell ref="R27:T27"/>
    <mergeCell ref="H27:H28"/>
    <mergeCell ref="I27:I28"/>
    <mergeCell ref="J27:J28"/>
    <mergeCell ref="K27:K28"/>
    <mergeCell ref="L27:L28"/>
    <mergeCell ref="M5:M6"/>
    <mergeCell ref="N5:N6"/>
    <mergeCell ref="L5:L6"/>
    <mergeCell ref="A44:B44"/>
    <mergeCell ref="F44:K44"/>
    <mergeCell ref="N44:O44"/>
    <mergeCell ref="A27:A28"/>
    <mergeCell ref="B27:B28"/>
    <mergeCell ref="C27:C28"/>
    <mergeCell ref="D27:D28"/>
    <mergeCell ref="X5:X6"/>
    <mergeCell ref="A22:B22"/>
    <mergeCell ref="F22:K22"/>
    <mergeCell ref="N22:O22"/>
    <mergeCell ref="Q5:Q6"/>
    <mergeCell ref="W5:W6"/>
    <mergeCell ref="U5:U6"/>
    <mergeCell ref="V5:V6"/>
    <mergeCell ref="P5:P6"/>
    <mergeCell ref="E5:E6"/>
    <mergeCell ref="F5:F6"/>
    <mergeCell ref="G5:G6"/>
    <mergeCell ref="H5:H6"/>
    <mergeCell ref="I5:I6"/>
    <mergeCell ref="J5:J6"/>
    <mergeCell ref="K5:K6"/>
    <mergeCell ref="A5:A6"/>
    <mergeCell ref="B5:B6"/>
    <mergeCell ref="C5:C6"/>
    <mergeCell ref="D5:D6"/>
    <mergeCell ref="O5:O6"/>
    <mergeCell ref="R5:T5"/>
  </mergeCells>
  <phoneticPr fontId="13" type="noConversion"/>
  <dataValidations count="7">
    <dataValidation type="whole" allowBlank="1" showErrorMessage="1" sqref="J66 O7:O21 O53:O58 J51:J58 O29:O38 O83:O94">
      <formula1>0</formula1>
      <formula2>5</formula2>
    </dataValidation>
    <dataValidation type="list" operator="equal" allowBlank="1" showErrorMessage="1" sqref="X66 V7:V21 X51:X58 V29:V38 V83:V94">
      <formula1>"DA"</formula1>
      <formula2>0</formula2>
    </dataValidation>
    <dataValidation type="whole" allowBlank="1" showErrorMessage="1" sqref="D53:D58">
      <formula1>3</formula1>
      <formula2>5</formula2>
    </dataValidation>
    <dataValidation type="whole" allowBlank="1" showErrorMessage="1" sqref="Q53:Q58">
      <formula1>0</formula1>
      <formula2>6</formula2>
    </dataValidation>
    <dataValidation type="whole" allowBlank="1" showErrorMessage="1" sqref="D7:D21">
      <formula1>2</formula1>
      <formula2>5</formula2>
    </dataValidation>
    <dataValidation type="list" operator="equal" allowBlank="1" showErrorMessage="1" sqref="H51:H58 H66 H7:H21 J7:J21 J29:J38 H29:H38 H74 H83:H92 J83:J92 I83 K83">
      <formula1>"imajo,nimajo"</formula1>
      <formula2>0</formula2>
    </dataValidation>
    <dataValidation type="list" operator="equal" allowBlank="1" showErrorMessage="1" sqref="T51:U58 T66:U66 R7:S21 R29:S38 R83:S94">
      <formula1>"20,0,-5"</formula1>
      <formula2>0</formula2>
    </dataValidation>
  </dataValidations>
  <printOptions horizontalCentered="1"/>
  <pageMargins left="0.74791666666666667" right="0.74791666666666667" top="0.45" bottom="0.30972222222222223" header="0.51180555555555551" footer="0.51180555555555551"/>
  <pageSetup paperSize="9" firstPageNumber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zoomScale="145" zoomScaleNormal="60" workbookViewId="0">
      <selection activeCell="B3" sqref="B3"/>
    </sheetView>
  </sheetViews>
  <sheetFormatPr defaultColWidth="9" defaultRowHeight="12.75" x14ac:dyDescent="0.2"/>
  <sheetData>
    <row r="1" spans="1:2" x14ac:dyDescent="0.2">
      <c r="A1" t="s">
        <v>37</v>
      </c>
    </row>
    <row r="2" spans="1:2" ht="15.75" x14ac:dyDescent="0.25">
      <c r="A2" s="35" t="s">
        <v>38</v>
      </c>
      <c r="B2" s="36">
        <v>4</v>
      </c>
    </row>
    <row r="3" spans="1:2" x14ac:dyDescent="0.2">
      <c r="A3" s="37">
        <v>0</v>
      </c>
      <c r="B3" s="38">
        <f t="shared" ref="B3:B9" si="0">+A3*20-$B$2*20+A3*20</f>
        <v>-80</v>
      </c>
    </row>
    <row r="4" spans="1:2" x14ac:dyDescent="0.2">
      <c r="A4" s="39">
        <v>1</v>
      </c>
      <c r="B4" s="38">
        <f t="shared" si="0"/>
        <v>-40</v>
      </c>
    </row>
    <row r="5" spans="1:2" x14ac:dyDescent="0.2">
      <c r="A5" s="39">
        <v>2</v>
      </c>
      <c r="B5" s="38">
        <f t="shared" si="0"/>
        <v>0</v>
      </c>
    </row>
    <row r="6" spans="1:2" x14ac:dyDescent="0.2">
      <c r="A6" s="39">
        <v>3</v>
      </c>
      <c r="B6" s="38">
        <f t="shared" si="0"/>
        <v>40</v>
      </c>
    </row>
    <row r="7" spans="1:2" x14ac:dyDescent="0.2">
      <c r="A7" s="39">
        <v>4</v>
      </c>
      <c r="B7" s="38">
        <f t="shared" si="0"/>
        <v>80</v>
      </c>
    </row>
    <row r="8" spans="1:2" x14ac:dyDescent="0.2">
      <c r="A8" s="39">
        <v>5</v>
      </c>
      <c r="B8" s="38">
        <f t="shared" si="0"/>
        <v>120</v>
      </c>
    </row>
    <row r="9" spans="1:2" x14ac:dyDescent="0.2">
      <c r="A9" s="39">
        <v>6</v>
      </c>
      <c r="B9" s="38">
        <f t="shared" si="0"/>
        <v>160</v>
      </c>
    </row>
  </sheetData>
  <phoneticPr fontId="13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5"/>
  </sheetPr>
  <dimension ref="A1:Y24"/>
  <sheetViews>
    <sheetView zoomScale="70" zoomScaleNormal="70" workbookViewId="0">
      <selection activeCell="F23" sqref="F23"/>
    </sheetView>
  </sheetViews>
  <sheetFormatPr defaultRowHeight="12.75" x14ac:dyDescent="0.2"/>
  <cols>
    <col min="1" max="1" width="10.140625" customWidth="1"/>
    <col min="2" max="2" width="21.85546875" style="52" customWidth="1"/>
    <col min="3" max="3" width="23" style="52" customWidth="1"/>
    <col min="4" max="4" width="8" customWidth="1"/>
    <col min="5" max="5" width="6.42578125" bestFit="1" customWidth="1"/>
    <col min="6" max="6" width="8.7109375" bestFit="1" customWidth="1"/>
    <col min="7" max="8" width="9.5703125" bestFit="1" customWidth="1"/>
    <col min="9" max="9" width="16" bestFit="1" customWidth="1"/>
    <col min="10" max="10" width="11.7109375" bestFit="1" customWidth="1"/>
    <col min="11" max="11" width="9.7109375" customWidth="1"/>
    <col min="12" max="12" width="8.42578125" customWidth="1"/>
    <col min="13" max="13" width="8.5703125" customWidth="1"/>
    <col min="14" max="15" width="9.7109375" bestFit="1" customWidth="1"/>
    <col min="16" max="16" width="11.42578125" bestFit="1" customWidth="1"/>
    <col min="17" max="18" width="9.7109375" bestFit="1" customWidth="1"/>
    <col min="19" max="19" width="10" customWidth="1"/>
    <col min="20" max="20" width="6.42578125" bestFit="1" customWidth="1"/>
    <col min="21" max="21" width="11.42578125" bestFit="1" customWidth="1"/>
    <col min="22" max="22" width="10" customWidth="1"/>
    <col min="23" max="23" width="8.5703125" customWidth="1"/>
    <col min="24" max="24" width="15.5703125" style="43" customWidth="1"/>
  </cols>
  <sheetData>
    <row r="1" spans="1:25" s="2" customFormat="1" ht="20.25" x14ac:dyDescent="0.25">
      <c r="A1" s="44" t="s">
        <v>43</v>
      </c>
      <c r="B1" s="48"/>
      <c r="C1" s="48"/>
      <c r="D1" s="44"/>
      <c r="E1" s="44"/>
      <c r="F1" s="44"/>
      <c r="G1" s="44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2"/>
      <c r="Y1" s="40"/>
    </row>
    <row r="2" spans="1:25" ht="18.75" x14ac:dyDescent="0.2">
      <c r="A2" s="45" t="s">
        <v>29</v>
      </c>
      <c r="B2" s="49"/>
      <c r="C2" s="49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Y2" s="41"/>
    </row>
    <row r="3" spans="1:25" x14ac:dyDescent="0.2">
      <c r="A3" s="41"/>
      <c r="B3" s="51"/>
      <c r="C3" s="5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Y3" s="41"/>
    </row>
    <row r="4" spans="1:25" x14ac:dyDescent="0.2">
      <c r="A4" s="41"/>
      <c r="B4" s="51"/>
      <c r="C4" s="5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Y4" s="41"/>
    </row>
    <row r="5" spans="1:25" ht="25.5" customHeight="1" x14ac:dyDescent="0.2">
      <c r="A5" s="103" t="s">
        <v>48</v>
      </c>
      <c r="B5" s="104" t="s">
        <v>1</v>
      </c>
      <c r="C5" s="104" t="s">
        <v>2</v>
      </c>
      <c r="D5" s="103" t="s">
        <v>3</v>
      </c>
      <c r="E5" s="103" t="s">
        <v>4</v>
      </c>
      <c r="F5" s="101" t="s">
        <v>5</v>
      </c>
      <c r="G5" s="101" t="s">
        <v>6</v>
      </c>
      <c r="H5" s="102" t="s">
        <v>7</v>
      </c>
      <c r="I5" s="102" t="s">
        <v>8</v>
      </c>
      <c r="J5" s="103" t="s">
        <v>9</v>
      </c>
      <c r="K5" s="103" t="s">
        <v>10</v>
      </c>
      <c r="L5" s="103" t="s">
        <v>11</v>
      </c>
      <c r="M5" s="103" t="s">
        <v>12</v>
      </c>
      <c r="N5" s="108" t="s">
        <v>13</v>
      </c>
      <c r="O5" s="101" t="s">
        <v>16</v>
      </c>
      <c r="P5" s="101" t="s">
        <v>17</v>
      </c>
      <c r="Q5" s="101" t="s">
        <v>18</v>
      </c>
      <c r="R5" s="103" t="s">
        <v>19</v>
      </c>
      <c r="S5" s="103"/>
      <c r="T5" s="103"/>
      <c r="U5" s="101" t="s">
        <v>30</v>
      </c>
      <c r="V5" s="103" t="s">
        <v>21</v>
      </c>
      <c r="W5" s="105" t="s">
        <v>22</v>
      </c>
      <c r="X5" s="106" t="s">
        <v>23</v>
      </c>
      <c r="Y5" s="41"/>
    </row>
    <row r="6" spans="1:25" ht="22.5" customHeight="1" x14ac:dyDescent="0.2">
      <c r="A6" s="103"/>
      <c r="B6" s="104"/>
      <c r="C6" s="104"/>
      <c r="D6" s="103"/>
      <c r="E6" s="103"/>
      <c r="F6" s="101"/>
      <c r="G6" s="101"/>
      <c r="H6" s="102"/>
      <c r="I6" s="102"/>
      <c r="J6" s="103"/>
      <c r="K6" s="103"/>
      <c r="L6" s="103"/>
      <c r="M6" s="103"/>
      <c r="N6" s="108"/>
      <c r="O6" s="101"/>
      <c r="P6" s="101"/>
      <c r="Q6" s="101"/>
      <c r="R6" s="54" t="s">
        <v>24</v>
      </c>
      <c r="S6" s="54" t="s">
        <v>25</v>
      </c>
      <c r="T6" s="55" t="s">
        <v>26</v>
      </c>
      <c r="U6" s="101"/>
      <c r="V6" s="103"/>
      <c r="W6" s="105"/>
      <c r="X6" s="106"/>
      <c r="Y6" s="41"/>
    </row>
    <row r="7" spans="1:25" ht="15.75" x14ac:dyDescent="0.2">
      <c r="A7" s="56">
        <v>1</v>
      </c>
      <c r="B7" s="89" t="s">
        <v>51</v>
      </c>
      <c r="C7" s="90" t="s">
        <v>70</v>
      </c>
      <c r="D7" s="57">
        <v>4</v>
      </c>
      <c r="E7" s="57">
        <v>4</v>
      </c>
      <c r="F7" s="56">
        <f t="shared" ref="F7:F12" si="0">+E7*2</f>
        <v>8</v>
      </c>
      <c r="G7" s="56">
        <f t="shared" ref="G7:G12" si="1">IF(D7=5,10,IF(D7=2,-10,0))</f>
        <v>0</v>
      </c>
      <c r="H7" s="58" t="s">
        <v>27</v>
      </c>
      <c r="I7" s="59">
        <f t="shared" ref="I7:I12" si="2">IF(H7="nimajo",-10,0)</f>
        <v>0</v>
      </c>
      <c r="J7" s="60" t="s">
        <v>27</v>
      </c>
      <c r="K7" s="61">
        <f t="shared" ref="K7:K12" si="3">IF(J7="nimajo",-10,0)</f>
        <v>0</v>
      </c>
      <c r="L7" s="62">
        <v>0.39999999999999997</v>
      </c>
      <c r="M7" s="62">
        <v>0.56666666666666665</v>
      </c>
      <c r="N7" s="63">
        <f t="shared" ref="N7:N12" si="4">HOUR(+M7-L7)*60+MINUTE(+M7-L7)</f>
        <v>240</v>
      </c>
      <c r="O7" s="57">
        <v>6</v>
      </c>
      <c r="P7" s="59">
        <f t="shared" ref="P7:P12" si="5">O7*50</f>
        <v>300</v>
      </c>
      <c r="Q7" s="69">
        <f>+'Teorija BEF'!R8</f>
        <v>50</v>
      </c>
      <c r="R7" s="57">
        <v>20</v>
      </c>
      <c r="S7" s="57">
        <v>20</v>
      </c>
      <c r="T7" s="56">
        <f t="shared" ref="T7:T12" si="6">SUM(R7:S7)</f>
        <v>40</v>
      </c>
      <c r="U7" s="57"/>
      <c r="V7" s="57"/>
      <c r="W7" s="71">
        <f t="shared" ref="W7:W12" si="7">IF(N7&gt;270,"DISKV.",IF(V7="DA","ODSTOP",+F7+G7+I7+K7-N7+P7+Q7+T7+U7))</f>
        <v>158</v>
      </c>
      <c r="X7" s="97">
        <f t="shared" ref="X7:X12" si="8">RANK(W7,W$7:W$12)</f>
        <v>1</v>
      </c>
      <c r="Y7" s="41"/>
    </row>
    <row r="8" spans="1:25" ht="15.75" x14ac:dyDescent="0.2">
      <c r="A8" s="56">
        <v>2</v>
      </c>
      <c r="B8" s="90" t="s">
        <v>49</v>
      </c>
      <c r="C8" s="90" t="s">
        <v>67</v>
      </c>
      <c r="D8" s="57">
        <v>4</v>
      </c>
      <c r="E8" s="57">
        <v>3</v>
      </c>
      <c r="F8" s="56">
        <f t="shared" si="0"/>
        <v>6</v>
      </c>
      <c r="G8" s="56">
        <f t="shared" si="1"/>
        <v>0</v>
      </c>
      <c r="H8" s="58" t="s">
        <v>42</v>
      </c>
      <c r="I8" s="59">
        <f t="shared" si="2"/>
        <v>-10</v>
      </c>
      <c r="J8" s="60" t="s">
        <v>27</v>
      </c>
      <c r="K8" s="61">
        <f t="shared" si="3"/>
        <v>0</v>
      </c>
      <c r="L8" s="62">
        <v>0.39374999999999999</v>
      </c>
      <c r="M8" s="62">
        <v>0.50347222222222221</v>
      </c>
      <c r="N8" s="63">
        <f t="shared" si="4"/>
        <v>158</v>
      </c>
      <c r="O8" s="57">
        <v>1</v>
      </c>
      <c r="P8" s="59">
        <f t="shared" si="5"/>
        <v>50</v>
      </c>
      <c r="Q8" s="69">
        <f>+'Teorija BEF'!R5</f>
        <v>45</v>
      </c>
      <c r="R8" s="57">
        <v>0</v>
      </c>
      <c r="S8" s="57">
        <v>20</v>
      </c>
      <c r="T8" s="56">
        <f t="shared" si="6"/>
        <v>20</v>
      </c>
      <c r="U8" s="57"/>
      <c r="V8" s="57"/>
      <c r="W8" s="71">
        <f t="shared" si="7"/>
        <v>-47</v>
      </c>
      <c r="X8" s="97">
        <f t="shared" si="8"/>
        <v>2</v>
      </c>
      <c r="Y8" s="41"/>
    </row>
    <row r="9" spans="1:25" ht="25.5" x14ac:dyDescent="0.2">
      <c r="A9" s="56">
        <v>3</v>
      </c>
      <c r="B9" s="89" t="s">
        <v>53</v>
      </c>
      <c r="C9" s="90" t="s">
        <v>60</v>
      </c>
      <c r="D9" s="57">
        <v>3</v>
      </c>
      <c r="E9" s="57">
        <v>0</v>
      </c>
      <c r="F9" s="56">
        <f t="shared" si="0"/>
        <v>0</v>
      </c>
      <c r="G9" s="56">
        <f t="shared" si="1"/>
        <v>0</v>
      </c>
      <c r="H9" s="58" t="s">
        <v>27</v>
      </c>
      <c r="I9" s="59">
        <f t="shared" si="2"/>
        <v>0</v>
      </c>
      <c r="J9" s="60" t="s">
        <v>27</v>
      </c>
      <c r="K9" s="61">
        <f t="shared" si="3"/>
        <v>0</v>
      </c>
      <c r="L9" s="62">
        <v>0.3666666666666667</v>
      </c>
      <c r="M9" s="62">
        <v>0.46249999999999997</v>
      </c>
      <c r="N9" s="63">
        <f t="shared" si="4"/>
        <v>138</v>
      </c>
      <c r="O9" s="57">
        <v>1</v>
      </c>
      <c r="P9" s="59">
        <f t="shared" si="5"/>
        <v>50</v>
      </c>
      <c r="Q9" s="69">
        <f>+'Teorija BEF'!R6</f>
        <v>10</v>
      </c>
      <c r="R9" s="57">
        <v>0</v>
      </c>
      <c r="S9" s="57">
        <v>20</v>
      </c>
      <c r="T9" s="56">
        <f t="shared" si="6"/>
        <v>20</v>
      </c>
      <c r="U9" s="57"/>
      <c r="V9" s="57"/>
      <c r="W9" s="71">
        <f t="shared" si="7"/>
        <v>-58</v>
      </c>
      <c r="X9" s="97">
        <f t="shared" si="8"/>
        <v>3</v>
      </c>
      <c r="Y9" s="41"/>
    </row>
    <row r="10" spans="1:25" ht="15.75" x14ac:dyDescent="0.2">
      <c r="A10" s="56">
        <v>4</v>
      </c>
      <c r="B10" s="90" t="s">
        <v>49</v>
      </c>
      <c r="C10" s="90" t="s">
        <v>62</v>
      </c>
      <c r="D10" s="57">
        <v>4</v>
      </c>
      <c r="E10" s="57">
        <v>3</v>
      </c>
      <c r="F10" s="56">
        <f t="shared" si="0"/>
        <v>6</v>
      </c>
      <c r="G10" s="56">
        <f t="shared" si="1"/>
        <v>0</v>
      </c>
      <c r="H10" s="58" t="s">
        <v>42</v>
      </c>
      <c r="I10" s="59">
        <f t="shared" si="2"/>
        <v>-10</v>
      </c>
      <c r="J10" s="60" t="s">
        <v>27</v>
      </c>
      <c r="K10" s="61">
        <f t="shared" si="3"/>
        <v>0</v>
      </c>
      <c r="L10" s="62">
        <v>0.37708333333333338</v>
      </c>
      <c r="M10" s="62">
        <v>0.5444444444444444</v>
      </c>
      <c r="N10" s="63">
        <f t="shared" si="4"/>
        <v>241</v>
      </c>
      <c r="O10" s="57">
        <v>3</v>
      </c>
      <c r="P10" s="59">
        <f t="shared" si="5"/>
        <v>150</v>
      </c>
      <c r="Q10" s="69">
        <f>+'Teorija BEF'!R4</f>
        <v>15</v>
      </c>
      <c r="R10" s="57">
        <v>0</v>
      </c>
      <c r="S10" s="57">
        <v>20</v>
      </c>
      <c r="T10" s="56">
        <f t="shared" si="6"/>
        <v>20</v>
      </c>
      <c r="U10" s="57"/>
      <c r="V10" s="57"/>
      <c r="W10" s="71">
        <f t="shared" si="7"/>
        <v>-60</v>
      </c>
      <c r="X10" s="97">
        <f t="shared" si="8"/>
        <v>4</v>
      </c>
      <c r="Y10" s="41"/>
    </row>
    <row r="11" spans="1:25" ht="15.75" x14ac:dyDescent="0.2">
      <c r="A11" s="56">
        <v>5</v>
      </c>
      <c r="B11" s="94" t="s">
        <v>52</v>
      </c>
      <c r="C11" s="90" t="s">
        <v>64</v>
      </c>
      <c r="D11" s="57">
        <v>3</v>
      </c>
      <c r="E11" s="57">
        <v>1</v>
      </c>
      <c r="F11" s="56">
        <f t="shared" si="0"/>
        <v>2</v>
      </c>
      <c r="G11" s="56">
        <f t="shared" si="1"/>
        <v>0</v>
      </c>
      <c r="H11" s="58" t="s">
        <v>27</v>
      </c>
      <c r="I11" s="59">
        <f t="shared" si="2"/>
        <v>0</v>
      </c>
      <c r="J11" s="60" t="s">
        <v>27</v>
      </c>
      <c r="K11" s="61">
        <f t="shared" si="3"/>
        <v>0</v>
      </c>
      <c r="L11" s="62">
        <v>0.3833333333333333</v>
      </c>
      <c r="M11" s="62">
        <v>0.50902777777777775</v>
      </c>
      <c r="N11" s="63">
        <f t="shared" si="4"/>
        <v>181</v>
      </c>
      <c r="O11" s="57">
        <v>2</v>
      </c>
      <c r="P11" s="59">
        <f t="shared" si="5"/>
        <v>100</v>
      </c>
      <c r="Q11" s="69">
        <f>+'Teorija BEF'!R9</f>
        <v>-10</v>
      </c>
      <c r="R11" s="57">
        <v>0</v>
      </c>
      <c r="S11" s="57">
        <v>20</v>
      </c>
      <c r="T11" s="56">
        <f t="shared" si="6"/>
        <v>20</v>
      </c>
      <c r="U11" s="57">
        <v>3</v>
      </c>
      <c r="V11" s="57"/>
      <c r="W11" s="71">
        <f t="shared" si="7"/>
        <v>-66</v>
      </c>
      <c r="X11" s="97">
        <f t="shared" si="8"/>
        <v>5</v>
      </c>
      <c r="Y11" s="41"/>
    </row>
    <row r="12" spans="1:25" ht="26.25" thickBot="1" x14ac:dyDescent="0.25">
      <c r="A12" s="56">
        <v>6</v>
      </c>
      <c r="B12" s="89" t="s">
        <v>53</v>
      </c>
      <c r="C12" s="90" t="s">
        <v>71</v>
      </c>
      <c r="D12" s="57">
        <v>4</v>
      </c>
      <c r="E12" s="57">
        <v>4</v>
      </c>
      <c r="F12" s="56">
        <f t="shared" si="0"/>
        <v>8</v>
      </c>
      <c r="G12" s="56">
        <f t="shared" si="1"/>
        <v>0</v>
      </c>
      <c r="H12" s="58" t="s">
        <v>27</v>
      </c>
      <c r="I12" s="59">
        <f t="shared" si="2"/>
        <v>0</v>
      </c>
      <c r="J12" s="60" t="s">
        <v>27</v>
      </c>
      <c r="K12" s="61">
        <f t="shared" si="3"/>
        <v>0</v>
      </c>
      <c r="L12" s="62">
        <v>0.40416666666666662</v>
      </c>
      <c r="M12" s="62">
        <v>0.5131944444444444</v>
      </c>
      <c r="N12" s="63">
        <f t="shared" si="4"/>
        <v>157</v>
      </c>
      <c r="O12" s="57">
        <v>1</v>
      </c>
      <c r="P12" s="59">
        <f t="shared" si="5"/>
        <v>50</v>
      </c>
      <c r="Q12" s="69">
        <f>+'Teorija BEF'!R7</f>
        <v>0</v>
      </c>
      <c r="R12" s="57">
        <v>0</v>
      </c>
      <c r="S12" s="57">
        <v>20</v>
      </c>
      <c r="T12" s="56">
        <f t="shared" si="6"/>
        <v>20</v>
      </c>
      <c r="U12" s="57"/>
      <c r="V12" s="57"/>
      <c r="W12" s="71">
        <f t="shared" si="7"/>
        <v>-79</v>
      </c>
      <c r="X12" s="97">
        <f t="shared" si="8"/>
        <v>6</v>
      </c>
      <c r="Y12" s="41"/>
    </row>
    <row r="13" spans="1:25" ht="15.75" x14ac:dyDescent="0.2">
      <c r="A13" s="107" t="s">
        <v>28</v>
      </c>
      <c r="B13" s="107"/>
      <c r="C13" s="66">
        <f>COUNTA(C7:C12)</f>
        <v>6</v>
      </c>
      <c r="D13" s="64">
        <f>SUM(D7:D12)</f>
        <v>22</v>
      </c>
      <c r="E13" s="64">
        <f>SUM(E7:E12)</f>
        <v>15</v>
      </c>
      <c r="F13" s="107"/>
      <c r="G13" s="107"/>
      <c r="H13" s="107"/>
      <c r="I13" s="107"/>
      <c r="J13" s="107"/>
      <c r="K13" s="107"/>
      <c r="L13" s="64"/>
      <c r="M13" s="64"/>
      <c r="N13" s="98">
        <f>SUM(N7:N12)/$C$13</f>
        <v>185.83333333333334</v>
      </c>
      <c r="O13" s="98">
        <f t="shared" ref="O13:W13" si="9">SUM(O7:O12)/$C$13</f>
        <v>2.3333333333333335</v>
      </c>
      <c r="P13" s="98">
        <f t="shared" si="9"/>
        <v>116.66666666666667</v>
      </c>
      <c r="Q13" s="98">
        <f t="shared" si="9"/>
        <v>18.333333333333332</v>
      </c>
      <c r="R13" s="98">
        <f t="shared" si="9"/>
        <v>3.3333333333333335</v>
      </c>
      <c r="S13" s="64">
        <f t="shared" si="9"/>
        <v>20</v>
      </c>
      <c r="T13" s="64">
        <f t="shared" si="9"/>
        <v>23.333333333333332</v>
      </c>
      <c r="U13" s="64">
        <f t="shared" si="9"/>
        <v>0.5</v>
      </c>
      <c r="V13" s="64">
        <f t="shared" si="9"/>
        <v>0</v>
      </c>
      <c r="W13" s="64">
        <f t="shared" si="9"/>
        <v>-25.333333333333332</v>
      </c>
      <c r="X13" s="64"/>
      <c r="Y13" s="41"/>
    </row>
    <row r="14" spans="1:25" x14ac:dyDescent="0.2">
      <c r="A14" s="41"/>
      <c r="B14" s="51"/>
      <c r="C14" s="5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Y14" s="41"/>
    </row>
    <row r="15" spans="1:25" x14ac:dyDescent="0.2">
      <c r="A15" s="41"/>
      <c r="B15" s="51"/>
      <c r="C15" s="5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Y15" s="41"/>
    </row>
    <row r="16" spans="1:25" x14ac:dyDescent="0.2">
      <c r="A16" s="41"/>
      <c r="B16" s="51"/>
      <c r="C16" s="5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Y16" s="41"/>
    </row>
    <row r="17" spans="1:25" x14ac:dyDescent="0.2">
      <c r="A17" s="41"/>
      <c r="B17" s="51"/>
      <c r="C17" s="5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Y17" s="41"/>
    </row>
    <row r="18" spans="1:25" x14ac:dyDescent="0.2">
      <c r="A18" s="41"/>
      <c r="B18" s="51"/>
      <c r="C18" s="5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Y18" s="41"/>
    </row>
    <row r="19" spans="1:25" x14ac:dyDescent="0.2">
      <c r="A19" s="41"/>
      <c r="B19" s="51"/>
      <c r="C19" s="5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Y19" s="41"/>
    </row>
    <row r="20" spans="1:25" x14ac:dyDescent="0.2">
      <c r="A20" s="41"/>
      <c r="B20" s="51"/>
      <c r="C20" s="5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Y20" s="41"/>
    </row>
    <row r="21" spans="1:25" x14ac:dyDescent="0.2">
      <c r="A21" s="41"/>
      <c r="B21" s="51"/>
      <c r="C21" s="5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Y21" s="41"/>
    </row>
    <row r="22" spans="1:25" x14ac:dyDescent="0.2">
      <c r="A22" s="41"/>
      <c r="B22" s="51"/>
      <c r="C22" s="5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Y22" s="41"/>
    </row>
    <row r="23" spans="1:25" x14ac:dyDescent="0.2">
      <c r="A23" s="41"/>
      <c r="B23" s="51"/>
      <c r="C23" s="5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Y23" s="41"/>
    </row>
    <row r="24" spans="1:25" x14ac:dyDescent="0.2">
      <c r="A24" s="41"/>
      <c r="B24" s="51"/>
      <c r="C24" s="5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Y24" s="41"/>
    </row>
  </sheetData>
  <sortState ref="B7:X12">
    <sortCondition ref="X12"/>
  </sortState>
  <mergeCells count="24">
    <mergeCell ref="W5:W6"/>
    <mergeCell ref="X5:X6"/>
    <mergeCell ref="A13:B13"/>
    <mergeCell ref="F13:K13"/>
    <mergeCell ref="Q5:Q6"/>
    <mergeCell ref="R5:T5"/>
    <mergeCell ref="U5:U6"/>
    <mergeCell ref="V5:V6"/>
    <mergeCell ref="M5:M6"/>
    <mergeCell ref="N5:N6"/>
    <mergeCell ref="O5:O6"/>
    <mergeCell ref="P5:P6"/>
    <mergeCell ref="I5:I6"/>
    <mergeCell ref="J5:J6"/>
    <mergeCell ref="K5:K6"/>
    <mergeCell ref="L5:L6"/>
    <mergeCell ref="G5:G6"/>
    <mergeCell ref="H5:H6"/>
    <mergeCell ref="A5:A6"/>
    <mergeCell ref="B5:B6"/>
    <mergeCell ref="C5:C6"/>
    <mergeCell ref="D5:D6"/>
    <mergeCell ref="E5:E6"/>
    <mergeCell ref="F5:F6"/>
  </mergeCells>
  <phoneticPr fontId="13" type="noConversion"/>
  <dataValidations count="4">
    <dataValidation allowBlank="1" showErrorMessage="1" sqref="O7:O12"/>
    <dataValidation type="list" operator="equal" allowBlank="1" showErrorMessage="1" sqref="V7:V12">
      <formula1>"DA"</formula1>
      <formula2>0</formula2>
    </dataValidation>
    <dataValidation type="list" operator="equal" allowBlank="1" showErrorMessage="1" sqref="H7:H12 J7:J12">
      <formula1>"imajo,nimajo"</formula1>
      <formula2>0</formula2>
    </dataValidation>
    <dataValidation type="list" operator="equal" allowBlank="1" showErrorMessage="1" sqref="R7:S12">
      <formula1>"20,0,-5"</formula1>
      <formula2>0</formula2>
    </dataValidation>
  </dataValidation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3"/>
    <pageSetUpPr fitToPage="1"/>
  </sheetPr>
  <dimension ref="A1:Z17"/>
  <sheetViews>
    <sheetView zoomScale="70" zoomScaleNormal="70" workbookViewId="0">
      <selection activeCell="V9" sqref="V9"/>
    </sheetView>
  </sheetViews>
  <sheetFormatPr defaultRowHeight="12.75" x14ac:dyDescent="0.2"/>
  <cols>
    <col min="1" max="1" width="8.28515625" customWidth="1"/>
    <col min="2" max="2" width="18.85546875" style="51" customWidth="1"/>
    <col min="3" max="3" width="24.85546875" customWidth="1"/>
    <col min="4" max="5" width="8.28515625" customWidth="1"/>
    <col min="6" max="6" width="9.7109375" customWidth="1"/>
    <col min="7" max="7" width="8.140625" customWidth="1"/>
    <col min="8" max="8" width="10.28515625" customWidth="1"/>
    <col min="9" max="9" width="11.7109375" customWidth="1"/>
    <col min="10" max="10" width="9.5703125" customWidth="1"/>
    <col min="11" max="11" width="9.85546875" customWidth="1"/>
    <col min="12" max="12" width="7.7109375" customWidth="1"/>
    <col min="13" max="13" width="8" customWidth="1"/>
    <col min="14" max="14" width="9.7109375" customWidth="1"/>
    <col min="15" max="15" width="10.28515625" customWidth="1"/>
    <col min="16" max="16" width="12.140625" customWidth="1"/>
    <col min="17" max="18" width="9.42578125" customWidth="1"/>
    <col min="19" max="19" width="7.5703125" customWidth="1"/>
    <col min="20" max="20" width="5" customWidth="1"/>
    <col min="21" max="21" width="6.42578125" customWidth="1"/>
    <col min="22" max="22" width="9" customWidth="1"/>
    <col min="23" max="23" width="6.7109375" customWidth="1"/>
    <col min="24" max="24" width="10.140625" customWidth="1"/>
    <col min="25" max="25" width="14.140625" customWidth="1"/>
    <col min="26" max="26" width="9.140625" style="43"/>
  </cols>
  <sheetData>
    <row r="1" spans="1:26" s="2" customFormat="1" ht="20.25" x14ac:dyDescent="0.25">
      <c r="A1" s="44" t="s">
        <v>43</v>
      </c>
      <c r="B1" s="48"/>
      <c r="C1" s="44"/>
      <c r="D1" s="44"/>
      <c r="E1" s="44"/>
      <c r="F1" s="44"/>
      <c r="G1" s="44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2"/>
    </row>
    <row r="2" spans="1:26" ht="18.75" x14ac:dyDescent="0.2">
      <c r="A2" s="45" t="s">
        <v>40</v>
      </c>
      <c r="B2" s="49"/>
      <c r="C2" s="45"/>
      <c r="D2" s="45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</row>
    <row r="3" spans="1:26" x14ac:dyDescent="0.2">
      <c r="A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</row>
    <row r="4" spans="1:26" x14ac:dyDescent="0.2">
      <c r="A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</row>
    <row r="5" spans="1:26" ht="25.5" customHeight="1" x14ac:dyDescent="0.2">
      <c r="A5" s="103" t="s">
        <v>48</v>
      </c>
      <c r="B5" s="104" t="s">
        <v>1</v>
      </c>
      <c r="C5" s="103" t="s">
        <v>2</v>
      </c>
      <c r="D5" s="103" t="s">
        <v>3</v>
      </c>
      <c r="E5" s="103" t="s">
        <v>4</v>
      </c>
      <c r="F5" s="103" t="s">
        <v>5</v>
      </c>
      <c r="G5" s="103" t="s">
        <v>6</v>
      </c>
      <c r="H5" s="103" t="s">
        <v>7</v>
      </c>
      <c r="I5" s="103" t="s">
        <v>8</v>
      </c>
      <c r="J5" s="103" t="s">
        <v>9</v>
      </c>
      <c r="K5" s="103" t="s">
        <v>10</v>
      </c>
      <c r="L5" s="103" t="s">
        <v>11</v>
      </c>
      <c r="M5" s="103" t="s">
        <v>12</v>
      </c>
      <c r="N5" s="103" t="s">
        <v>13</v>
      </c>
      <c r="O5" s="103" t="s">
        <v>14</v>
      </c>
      <c r="P5" s="103" t="s">
        <v>15</v>
      </c>
      <c r="Q5" s="103" t="s">
        <v>16</v>
      </c>
      <c r="R5" s="103" t="s">
        <v>17</v>
      </c>
      <c r="S5" s="103" t="s">
        <v>18</v>
      </c>
      <c r="T5" s="103" t="s">
        <v>19</v>
      </c>
      <c r="U5" s="103"/>
      <c r="V5" s="103"/>
      <c r="W5" s="103" t="s">
        <v>20</v>
      </c>
      <c r="X5" s="103" t="s">
        <v>21</v>
      </c>
      <c r="Y5" s="105" t="s">
        <v>22</v>
      </c>
      <c r="Z5" s="109" t="s">
        <v>23</v>
      </c>
    </row>
    <row r="6" spans="1:26" ht="29.45" customHeight="1" x14ac:dyDescent="0.2">
      <c r="A6" s="103"/>
      <c r="B6" s="104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54" t="s">
        <v>24</v>
      </c>
      <c r="U6" s="54" t="s">
        <v>25</v>
      </c>
      <c r="V6" s="54" t="s">
        <v>26</v>
      </c>
      <c r="W6" s="103"/>
      <c r="X6" s="103"/>
      <c r="Y6" s="105"/>
      <c r="Z6" s="109"/>
    </row>
    <row r="7" spans="1:26" ht="15.75" x14ac:dyDescent="0.2">
      <c r="A7" s="56">
        <v>1</v>
      </c>
      <c r="B7" s="91" t="s">
        <v>51</v>
      </c>
      <c r="C7" s="90" t="s">
        <v>63</v>
      </c>
      <c r="D7" s="47">
        <v>3</v>
      </c>
      <c r="E7" s="57">
        <v>0</v>
      </c>
      <c r="F7" s="56">
        <f t="shared" ref="F7:F8" si="0">+E7*2</f>
        <v>0</v>
      </c>
      <c r="G7" s="56">
        <f t="shared" ref="G7:G8" si="1">IF(D7=5,10,IF(D7=2,-10,0))</f>
        <v>0</v>
      </c>
      <c r="H7" s="58" t="s">
        <v>27</v>
      </c>
      <c r="I7" s="59">
        <f t="shared" ref="I7:I8" si="2">IF(H7="nimajo",-10,0)</f>
        <v>0</v>
      </c>
      <c r="J7" s="67">
        <v>0</v>
      </c>
      <c r="K7" s="56">
        <f t="shared" ref="K7:K8" si="3">IF(J7=1,-5,IF(J7=2,-10,IF(J7&gt;2,-15,0)))</f>
        <v>0</v>
      </c>
      <c r="L7" s="68">
        <v>0.37916666666666665</v>
      </c>
      <c r="M7" s="68">
        <v>0.53263888888888888</v>
      </c>
      <c r="N7" s="63">
        <f t="shared" ref="N7:N8" si="4">HOUR(+M7-L7)*60+MINUTE(+M7-L7)</f>
        <v>221</v>
      </c>
      <c r="O7" s="47">
        <v>0</v>
      </c>
      <c r="P7" s="47">
        <v>-60</v>
      </c>
      <c r="Q7" s="47">
        <v>7</v>
      </c>
      <c r="R7" s="59">
        <f t="shared" ref="R7:R8" si="5">Q7*50</f>
        <v>350</v>
      </c>
      <c r="S7" s="69">
        <f>+'teorija CČD'!O4</f>
        <v>0</v>
      </c>
      <c r="T7" s="57">
        <v>0</v>
      </c>
      <c r="U7" s="57">
        <v>0</v>
      </c>
      <c r="V7" s="56">
        <f t="shared" ref="V7:V8" si="6">SUM(T7:U7)</f>
        <v>0</v>
      </c>
      <c r="W7" s="57"/>
      <c r="X7" s="57"/>
      <c r="Y7" s="71">
        <f>IF(N7&gt;360,"DISKV.",IF(X7="DA","ODSTOP",+F7+G7+I7+K7-N7+P7+R7+S7+V7+W7))</f>
        <v>69</v>
      </c>
      <c r="Z7" s="97">
        <f>RANK(Y7,$Y$7:$Y$8)</f>
        <v>1</v>
      </c>
    </row>
    <row r="8" spans="1:26" ht="16.5" thickBot="1" x14ac:dyDescent="0.25">
      <c r="A8" s="56">
        <v>2</v>
      </c>
      <c r="B8" s="90" t="s">
        <v>52</v>
      </c>
      <c r="C8" s="90" t="s">
        <v>69</v>
      </c>
      <c r="D8" s="47">
        <v>3</v>
      </c>
      <c r="E8" s="57">
        <v>0</v>
      </c>
      <c r="F8" s="56">
        <f t="shared" si="0"/>
        <v>0</v>
      </c>
      <c r="G8" s="56">
        <f t="shared" si="1"/>
        <v>0</v>
      </c>
      <c r="H8" s="58" t="s">
        <v>42</v>
      </c>
      <c r="I8" s="59">
        <f t="shared" si="2"/>
        <v>-10</v>
      </c>
      <c r="J8" s="67">
        <v>0</v>
      </c>
      <c r="K8" s="56">
        <f t="shared" si="3"/>
        <v>0</v>
      </c>
      <c r="L8" s="68">
        <v>0.3979166666666667</v>
      </c>
      <c r="M8" s="68">
        <v>0.46527777777777773</v>
      </c>
      <c r="N8" s="63">
        <f t="shared" si="4"/>
        <v>97</v>
      </c>
      <c r="O8" s="47">
        <v>0</v>
      </c>
      <c r="P8" s="47">
        <v>-20</v>
      </c>
      <c r="Q8" s="47">
        <v>2</v>
      </c>
      <c r="R8" s="59">
        <f t="shared" si="5"/>
        <v>100</v>
      </c>
      <c r="S8" s="69">
        <f>+'teorija CČD'!O5</f>
        <v>25</v>
      </c>
      <c r="T8" s="57">
        <v>0</v>
      </c>
      <c r="U8" s="57">
        <v>0</v>
      </c>
      <c r="V8" s="56">
        <f t="shared" si="6"/>
        <v>0</v>
      </c>
      <c r="W8" s="57"/>
      <c r="X8" s="57"/>
      <c r="Y8" s="71">
        <f>IF(N8&gt;360,"DISKV.",IF(X8="DA","ODSTOP",+F8+G8+I8+K8-N8+P8+R8+S8+V8+W8))</f>
        <v>-2</v>
      </c>
      <c r="Z8" s="97">
        <f>RANK(Y8,$Y$7:$Y$8)</f>
        <v>2</v>
      </c>
    </row>
    <row r="9" spans="1:26" ht="15.75" x14ac:dyDescent="0.2">
      <c r="A9" s="107" t="s">
        <v>28</v>
      </c>
      <c r="B9" s="107"/>
      <c r="C9" s="70">
        <f>COUNTA(C7:C8)</f>
        <v>2</v>
      </c>
      <c r="D9" s="70">
        <f>SUM(D7:D8)</f>
        <v>6</v>
      </c>
      <c r="E9" s="70">
        <f>SUM(E7:E8)</f>
        <v>0</v>
      </c>
      <c r="F9" s="107"/>
      <c r="G9" s="107"/>
      <c r="H9" s="107"/>
      <c r="I9" s="107"/>
      <c r="J9" s="107"/>
      <c r="K9" s="107"/>
      <c r="L9" s="107"/>
      <c r="M9" s="107"/>
      <c r="N9" s="64">
        <f>SUM(N7:N8)/$C$9</f>
        <v>159</v>
      </c>
      <c r="O9" s="64">
        <f t="shared" ref="O9:P9" si="7">SUM(O7:O8)/$C$9</f>
        <v>0</v>
      </c>
      <c r="P9" s="64">
        <f t="shared" si="7"/>
        <v>-40</v>
      </c>
      <c r="Q9" s="64">
        <f>SUM(Q7:Q8)/$C$9</f>
        <v>4.5</v>
      </c>
      <c r="R9" s="107"/>
      <c r="S9" s="107"/>
      <c r="T9" s="64">
        <f>SUM(T7:T8)/$C$9</f>
        <v>0</v>
      </c>
      <c r="U9" s="64">
        <f>SUM(U7:U8)/$C$9</f>
        <v>0</v>
      </c>
      <c r="V9" s="64">
        <f>SUM(V7:V8)/$C$9</f>
        <v>0</v>
      </c>
      <c r="W9" s="65"/>
      <c r="X9" s="64">
        <f>COUNTA(X7:X8)</f>
        <v>0</v>
      </c>
      <c r="Y9" s="72">
        <f>SUM(Y7:Y8)/($C$9-COUNTIF(Y7:Y8,"DISKV.")-COUNTIF(Y7:Y8,"ODSTOP"))</f>
        <v>33.5</v>
      </c>
      <c r="Z9" s="73"/>
    </row>
    <row r="10" spans="1:26" x14ac:dyDescent="0.2">
      <c r="A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</row>
    <row r="11" spans="1:26" x14ac:dyDescent="0.2">
      <c r="A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3"/>
    </row>
    <row r="12" spans="1:26" x14ac:dyDescent="0.2">
      <c r="A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</row>
    <row r="13" spans="1:26" x14ac:dyDescent="0.2">
      <c r="A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</row>
    <row r="14" spans="1:26" x14ac:dyDescent="0.2">
      <c r="A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</row>
    <row r="15" spans="1:26" x14ac:dyDescent="0.2">
      <c r="A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</row>
    <row r="16" spans="1:26" x14ac:dyDescent="0.2">
      <c r="A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</row>
    <row r="17" spans="1:25" x14ac:dyDescent="0.2">
      <c r="A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</row>
  </sheetData>
  <mergeCells count="27">
    <mergeCell ref="A9:B9"/>
    <mergeCell ref="F9:M9"/>
    <mergeCell ref="R9:S9"/>
    <mergeCell ref="W5:W6"/>
    <mergeCell ref="M5:M6"/>
    <mergeCell ref="N5:N6"/>
    <mergeCell ref="O5:O6"/>
    <mergeCell ref="P5:P6"/>
    <mergeCell ref="I5:I6"/>
    <mergeCell ref="J5:J6"/>
    <mergeCell ref="L5:L6"/>
    <mergeCell ref="E5:E6"/>
    <mergeCell ref="F5:F6"/>
    <mergeCell ref="G5:G6"/>
    <mergeCell ref="H5:H6"/>
    <mergeCell ref="A5:A6"/>
    <mergeCell ref="Y5:Y6"/>
    <mergeCell ref="Z5:Z6"/>
    <mergeCell ref="Q5:Q6"/>
    <mergeCell ref="R5:R6"/>
    <mergeCell ref="S5:S6"/>
    <mergeCell ref="T5:V5"/>
    <mergeCell ref="B5:B6"/>
    <mergeCell ref="C5:C6"/>
    <mergeCell ref="D5:D6"/>
    <mergeCell ref="K5:K6"/>
    <mergeCell ref="X5:X6"/>
  </mergeCells>
  <phoneticPr fontId="13" type="noConversion"/>
  <dataValidations count="4">
    <dataValidation type="list" operator="equal" allowBlank="1" showErrorMessage="1" sqref="H7:H8">
      <formula1>"imajo,nimajo"</formula1>
      <formula2>0</formula2>
    </dataValidation>
    <dataValidation type="whole" allowBlank="1" showErrorMessage="1" sqref="J7:J8">
      <formula1>0</formula1>
      <formula2>5</formula2>
    </dataValidation>
    <dataValidation type="list" operator="equal" allowBlank="1" showErrorMessage="1" sqref="T7:U8">
      <formula1>"20,0,-5"</formula1>
      <formula2>0</formula2>
    </dataValidation>
    <dataValidation type="list" operator="equal" allowBlank="1" showErrorMessage="1" sqref="X7:X8">
      <formula1>"DA"</formula1>
      <formula2>0</formula2>
    </dataValidation>
  </dataValidations>
  <printOptions horizontalCentered="1"/>
  <pageMargins left="0.19652777777777777" right="0.2361111111111111" top="0.51180555555555551" bottom="0.59027777777777779" header="0.51180555555555551" footer="0.51180555555555551"/>
  <pageSetup paperSize="9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zoomScale="70" zoomScaleNormal="70" workbookViewId="0">
      <selection activeCell="Y7" sqref="Y7"/>
    </sheetView>
  </sheetViews>
  <sheetFormatPr defaultRowHeight="12.75" x14ac:dyDescent="0.2"/>
  <cols>
    <col min="2" max="2" width="20.42578125" customWidth="1"/>
    <col min="3" max="3" width="22.5703125" customWidth="1"/>
    <col min="8" max="8" width="11" customWidth="1"/>
    <col min="9" max="9" width="12.42578125" customWidth="1"/>
    <col min="10" max="10" width="10.5703125" customWidth="1"/>
    <col min="26" max="26" width="9.140625" style="22"/>
  </cols>
  <sheetData>
    <row r="1" spans="1:32" ht="20.25" x14ac:dyDescent="0.25">
      <c r="A1" s="44" t="s">
        <v>43</v>
      </c>
      <c r="B1" s="44"/>
      <c r="C1" s="44"/>
      <c r="D1" s="44"/>
      <c r="E1" s="44"/>
      <c r="F1" s="44"/>
      <c r="G1" s="44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2"/>
      <c r="AA1" s="40"/>
      <c r="AB1" s="40"/>
      <c r="AC1" s="2"/>
      <c r="AD1" s="2"/>
      <c r="AE1" s="2"/>
      <c r="AF1" s="2"/>
    </row>
    <row r="2" spans="1:32" ht="18.75" x14ac:dyDescent="0.2">
      <c r="A2" s="45" t="s">
        <v>46</v>
      </c>
      <c r="B2" s="45"/>
      <c r="C2" s="45"/>
      <c r="D2" s="45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3"/>
      <c r="AA2" s="41"/>
      <c r="AB2" s="41"/>
    </row>
    <row r="3" spans="1:32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3"/>
      <c r="AA3" s="41"/>
      <c r="AB3" s="41"/>
    </row>
    <row r="4" spans="1:32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3"/>
      <c r="AA4" s="41"/>
      <c r="AB4" s="41"/>
    </row>
    <row r="5" spans="1:32" x14ac:dyDescent="0.2">
      <c r="A5" s="103" t="s">
        <v>48</v>
      </c>
      <c r="B5" s="103" t="s">
        <v>1</v>
      </c>
      <c r="C5" s="103" t="s">
        <v>2</v>
      </c>
      <c r="D5" s="103" t="s">
        <v>3</v>
      </c>
      <c r="E5" s="103" t="s">
        <v>4</v>
      </c>
      <c r="F5" s="103" t="s">
        <v>5</v>
      </c>
      <c r="G5" s="103" t="s">
        <v>6</v>
      </c>
      <c r="H5" s="103" t="s">
        <v>7</v>
      </c>
      <c r="I5" s="103" t="s">
        <v>8</v>
      </c>
      <c r="J5" s="103" t="s">
        <v>9</v>
      </c>
      <c r="K5" s="103" t="s">
        <v>10</v>
      </c>
      <c r="L5" s="103" t="s">
        <v>11</v>
      </c>
      <c r="M5" s="103" t="s">
        <v>12</v>
      </c>
      <c r="N5" s="103" t="s">
        <v>13</v>
      </c>
      <c r="O5" s="103" t="s">
        <v>14</v>
      </c>
      <c r="P5" s="103" t="s">
        <v>15</v>
      </c>
      <c r="Q5" s="103" t="s">
        <v>16</v>
      </c>
      <c r="R5" s="103" t="s">
        <v>17</v>
      </c>
      <c r="S5" s="103" t="s">
        <v>18</v>
      </c>
      <c r="T5" s="103" t="s">
        <v>19</v>
      </c>
      <c r="U5" s="103"/>
      <c r="V5" s="103"/>
      <c r="W5" s="103" t="s">
        <v>20</v>
      </c>
      <c r="X5" s="103" t="s">
        <v>21</v>
      </c>
      <c r="Y5" s="105" t="s">
        <v>22</v>
      </c>
      <c r="Z5" s="109" t="s">
        <v>23</v>
      </c>
      <c r="AA5" s="41"/>
      <c r="AB5" s="41"/>
    </row>
    <row r="6" spans="1:32" ht="32.25" customHeight="1" x14ac:dyDescent="0.2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54" t="s">
        <v>24</v>
      </c>
      <c r="U6" s="54" t="s">
        <v>25</v>
      </c>
      <c r="V6" s="54" t="s">
        <v>26</v>
      </c>
      <c r="W6" s="103"/>
      <c r="X6" s="103"/>
      <c r="Y6" s="105"/>
      <c r="Z6" s="109"/>
      <c r="AA6" s="41"/>
      <c r="AB6" s="41"/>
    </row>
    <row r="7" spans="1:32" ht="16.5" thickBot="1" x14ac:dyDescent="0.25">
      <c r="A7" s="56">
        <v>1</v>
      </c>
      <c r="B7" s="46" t="s">
        <v>54</v>
      </c>
      <c r="C7" s="79" t="s">
        <v>2</v>
      </c>
      <c r="D7" s="47">
        <v>5</v>
      </c>
      <c r="E7" s="57">
        <v>2</v>
      </c>
      <c r="F7" s="56">
        <f t="shared" ref="F7" si="0">+E7*2</f>
        <v>4</v>
      </c>
      <c r="G7" s="56">
        <f t="shared" ref="G7" si="1">IF(D7=5,10,IF(D7=2,-10,0))</f>
        <v>10</v>
      </c>
      <c r="H7" s="58" t="s">
        <v>27</v>
      </c>
      <c r="I7" s="59">
        <f t="shared" ref="I7" si="2">IF(H7="nimajo",-10,0)</f>
        <v>0</v>
      </c>
      <c r="J7" s="67">
        <v>0</v>
      </c>
      <c r="K7" s="56">
        <f t="shared" ref="K7" si="3">IF(J7=1,-5,IF(J7=2,-10,IF(J7&gt;2,-15,0)))</f>
        <v>0</v>
      </c>
      <c r="L7" s="68">
        <v>0.37083333333333335</v>
      </c>
      <c r="M7" s="68">
        <v>0.50486111111111109</v>
      </c>
      <c r="N7" s="63">
        <f t="shared" ref="N7" si="4">HOUR(+M7-L7)*60+MINUTE(+M7-L7)</f>
        <v>193</v>
      </c>
      <c r="O7" s="47">
        <v>0</v>
      </c>
      <c r="P7" s="47">
        <v>20</v>
      </c>
      <c r="Q7" s="47">
        <v>6</v>
      </c>
      <c r="R7" s="59">
        <f t="shared" ref="R7" si="5">Q7*50</f>
        <v>300</v>
      </c>
      <c r="S7" s="69">
        <f>+'teorija CČD'!O6</f>
        <v>20</v>
      </c>
      <c r="T7" s="57">
        <v>0</v>
      </c>
      <c r="U7" s="57">
        <v>0</v>
      </c>
      <c r="V7" s="56">
        <f t="shared" ref="V7" si="6">SUM(T7:U7)</f>
        <v>0</v>
      </c>
      <c r="W7" s="57"/>
      <c r="X7" s="57"/>
      <c r="Y7" s="71">
        <f>IF(N7&gt;360,"DISKV.",IF(X7="DA","ODSTOP",+F7+G7+I7+K7-N7+P7+R7+S7+V7+W7))</f>
        <v>161</v>
      </c>
      <c r="Z7" s="97">
        <f>RANK(Y7,$Y$7:$Y$7)</f>
        <v>1</v>
      </c>
      <c r="AA7" s="41"/>
      <c r="AB7" s="41"/>
    </row>
    <row r="8" spans="1:32" ht="15.75" x14ac:dyDescent="0.2">
      <c r="A8" s="107" t="s">
        <v>28</v>
      </c>
      <c r="B8" s="107"/>
      <c r="C8" s="70">
        <f>COUNTA(C7:C7)</f>
        <v>1</v>
      </c>
      <c r="D8" s="70">
        <f>SUM(D7:D7)</f>
        <v>5</v>
      </c>
      <c r="E8" s="70">
        <f>SUM(E7:E7)</f>
        <v>2</v>
      </c>
      <c r="F8" s="107"/>
      <c r="G8" s="107"/>
      <c r="H8" s="107"/>
      <c r="I8" s="107"/>
      <c r="J8" s="107"/>
      <c r="K8" s="107"/>
      <c r="L8" s="107"/>
      <c r="M8" s="107"/>
      <c r="N8" s="64">
        <f>SUM(N7:N7)/$C$8</f>
        <v>193</v>
      </c>
      <c r="O8" s="64">
        <f>SUM(O7:O7)/$C$8</f>
        <v>0</v>
      </c>
      <c r="P8" s="64">
        <f>SUM(P7:P7)/$C$8</f>
        <v>20</v>
      </c>
      <c r="Q8" s="64">
        <f>SUM(Q7:Q7)/$C$8</f>
        <v>6</v>
      </c>
      <c r="R8" s="107"/>
      <c r="S8" s="107"/>
      <c r="T8" s="64">
        <f>SUM(T7:T7)/$C$8</f>
        <v>0</v>
      </c>
      <c r="U8" s="64">
        <f>SUM(U7:U7)/$C$8</f>
        <v>0</v>
      </c>
      <c r="V8" s="64">
        <f>SUM(V7:V7)/$C$8</f>
        <v>0</v>
      </c>
      <c r="W8" s="65"/>
      <c r="X8" s="64">
        <f>COUNTA(X7:X7)</f>
        <v>0</v>
      </c>
      <c r="Y8" s="72">
        <f>SUM(Y7:Y7)/($C$8-COUNTIF(Y7:Y7,"DISKV.")-COUNTIF(Y7:Y7,"ODSTOP"))</f>
        <v>161</v>
      </c>
      <c r="Z8" s="73"/>
      <c r="AA8" s="41"/>
      <c r="AB8" s="41"/>
    </row>
    <row r="9" spans="1:32" x14ac:dyDescent="0.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3"/>
      <c r="AA9" s="41"/>
      <c r="AB9" s="41"/>
    </row>
    <row r="10" spans="1:32" x14ac:dyDescent="0.2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3"/>
      <c r="Z10" s="43"/>
      <c r="AA10" s="41"/>
      <c r="AB10" s="41"/>
    </row>
    <row r="11" spans="1:32" x14ac:dyDescent="0.2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3"/>
      <c r="AA11" s="41"/>
      <c r="AB11" s="41"/>
    </row>
    <row r="12" spans="1:32" x14ac:dyDescent="0.2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3"/>
      <c r="AA12" s="41"/>
      <c r="AB12" s="41"/>
    </row>
    <row r="13" spans="1:32" x14ac:dyDescent="0.2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3"/>
      <c r="AA13" s="41"/>
      <c r="AB13" s="41"/>
    </row>
    <row r="14" spans="1:32" x14ac:dyDescent="0.2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3"/>
      <c r="AA14" s="41"/>
      <c r="AB14" s="41"/>
    </row>
    <row r="15" spans="1:32" x14ac:dyDescent="0.2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3"/>
      <c r="AA15" s="41"/>
      <c r="AB15" s="41"/>
    </row>
    <row r="16" spans="1:32" x14ac:dyDescent="0.2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3"/>
      <c r="AA16" s="41"/>
      <c r="AB16" s="41"/>
    </row>
    <row r="17" spans="1:28" x14ac:dyDescent="0.2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3"/>
      <c r="AA17" s="41"/>
      <c r="AB17" s="41"/>
    </row>
    <row r="18" spans="1:28" x14ac:dyDescent="0.2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3"/>
      <c r="AA18" s="41"/>
      <c r="AB18" s="41"/>
    </row>
    <row r="19" spans="1:28" x14ac:dyDescent="0.2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3"/>
      <c r="AA19" s="41"/>
      <c r="AB19" s="41"/>
    </row>
  </sheetData>
  <mergeCells count="27">
    <mergeCell ref="F5:F6"/>
    <mergeCell ref="W5:W6"/>
    <mergeCell ref="X5:X6"/>
    <mergeCell ref="Y5:Y6"/>
    <mergeCell ref="Z5:Z6"/>
    <mergeCell ref="M5:M6"/>
    <mergeCell ref="N5:N6"/>
    <mergeCell ref="O5:O6"/>
    <mergeCell ref="P5:P6"/>
    <mergeCell ref="Q5:Q6"/>
    <mergeCell ref="R5:R6"/>
    <mergeCell ref="A8:B8"/>
    <mergeCell ref="F8:M8"/>
    <mergeCell ref="R8:S8"/>
    <mergeCell ref="S5:S6"/>
    <mergeCell ref="T5:V5"/>
    <mergeCell ref="G5:G6"/>
    <mergeCell ref="H5:H6"/>
    <mergeCell ref="I5:I6"/>
    <mergeCell ref="J5:J6"/>
    <mergeCell ref="K5:K6"/>
    <mergeCell ref="L5:L6"/>
    <mergeCell ref="A5:A6"/>
    <mergeCell ref="B5:B6"/>
    <mergeCell ref="C5:C6"/>
    <mergeCell ref="D5:D6"/>
    <mergeCell ref="E5:E6"/>
  </mergeCells>
  <dataValidations count="4">
    <dataValidation type="list" operator="equal" allowBlank="1" showErrorMessage="1" sqref="X7">
      <formula1>"DA"</formula1>
      <formula2>0</formula2>
    </dataValidation>
    <dataValidation type="list" operator="equal" allowBlank="1" showErrorMessage="1" sqref="T7:U7">
      <formula1>"20,0,-5"</formula1>
      <formula2>0</formula2>
    </dataValidation>
    <dataValidation type="whole" allowBlank="1" showErrorMessage="1" sqref="J7">
      <formula1>0</formula1>
      <formula2>5</formula2>
    </dataValidation>
    <dataValidation type="list" operator="equal" allowBlank="1" showErrorMessage="1" sqref="H7">
      <formula1>"imajo,nimajo"</formula1>
      <formula2>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A1:AB14"/>
  <sheetViews>
    <sheetView zoomScale="70" zoomScaleNormal="70" workbookViewId="0">
      <selection activeCell="L8" sqref="L8"/>
    </sheetView>
  </sheetViews>
  <sheetFormatPr defaultRowHeight="12.75" x14ac:dyDescent="0.2"/>
  <cols>
    <col min="1" max="1" width="7" customWidth="1"/>
    <col min="2" max="2" width="20.140625" style="52" customWidth="1"/>
    <col min="3" max="3" width="14.85546875" style="52" customWidth="1"/>
    <col min="4" max="5" width="8.28515625" customWidth="1"/>
    <col min="6" max="6" width="9.7109375" customWidth="1"/>
    <col min="7" max="7" width="8.140625" customWidth="1"/>
    <col min="8" max="8" width="10.28515625" customWidth="1"/>
    <col min="9" max="9" width="11.7109375" customWidth="1"/>
    <col min="10" max="10" width="12.85546875" customWidth="1"/>
    <col min="11" max="11" width="9.85546875" customWidth="1"/>
    <col min="12" max="12" width="7.7109375" customWidth="1"/>
    <col min="13" max="13" width="8" customWidth="1"/>
    <col min="14" max="14" width="9.7109375" customWidth="1"/>
    <col min="15" max="15" width="10.28515625" customWidth="1"/>
    <col min="16" max="16" width="12.140625" customWidth="1"/>
    <col min="17" max="18" width="9.42578125" customWidth="1"/>
    <col min="19" max="19" width="7.5703125" customWidth="1"/>
    <col min="20" max="20" width="5" customWidth="1"/>
    <col min="21" max="21" width="6.42578125" customWidth="1"/>
    <col min="22" max="22" width="9" customWidth="1"/>
    <col min="23" max="23" width="6.7109375" customWidth="1"/>
    <col min="24" max="24" width="10.140625" customWidth="1"/>
    <col min="25" max="25" width="14.140625" customWidth="1"/>
  </cols>
  <sheetData>
    <row r="1" spans="1:28" s="2" customFormat="1" ht="20.25" x14ac:dyDescent="0.25">
      <c r="A1" s="44" t="s">
        <v>43</v>
      </c>
      <c r="B1" s="48"/>
      <c r="C1" s="48"/>
      <c r="D1" s="44"/>
      <c r="E1" s="44"/>
      <c r="F1" s="44"/>
      <c r="G1" s="44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</row>
    <row r="2" spans="1:28" ht="18.75" x14ac:dyDescent="0.2">
      <c r="A2" s="45" t="s">
        <v>39</v>
      </c>
      <c r="B2" s="49"/>
      <c r="C2" s="49"/>
      <c r="D2" s="45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</row>
    <row r="3" spans="1:28" x14ac:dyDescent="0.2">
      <c r="A3" s="41"/>
      <c r="B3" s="51"/>
      <c r="C3" s="5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</row>
    <row r="4" spans="1:28" x14ac:dyDescent="0.2">
      <c r="A4" s="41"/>
      <c r="B4" s="51"/>
      <c r="C4" s="5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</row>
    <row r="5" spans="1:28" ht="25.5" customHeight="1" x14ac:dyDescent="0.2">
      <c r="A5" s="103" t="s">
        <v>0</v>
      </c>
      <c r="B5" s="104" t="s">
        <v>1</v>
      </c>
      <c r="C5" s="104" t="s">
        <v>2</v>
      </c>
      <c r="D5" s="103" t="s">
        <v>3</v>
      </c>
      <c r="E5" s="103" t="s">
        <v>4</v>
      </c>
      <c r="F5" s="103" t="s">
        <v>5</v>
      </c>
      <c r="G5" s="103" t="s">
        <v>6</v>
      </c>
      <c r="H5" s="103" t="s">
        <v>7</v>
      </c>
      <c r="I5" s="103" t="s">
        <v>8</v>
      </c>
      <c r="J5" s="103" t="s">
        <v>9</v>
      </c>
      <c r="K5" s="103" t="s">
        <v>10</v>
      </c>
      <c r="L5" s="103" t="s">
        <v>11</v>
      </c>
      <c r="M5" s="103" t="s">
        <v>12</v>
      </c>
      <c r="N5" s="103" t="s">
        <v>13</v>
      </c>
      <c r="O5" s="103" t="s">
        <v>14</v>
      </c>
      <c r="P5" s="103" t="s">
        <v>15</v>
      </c>
      <c r="Q5" s="103" t="s">
        <v>16</v>
      </c>
      <c r="R5" s="103" t="s">
        <v>17</v>
      </c>
      <c r="S5" s="103" t="s">
        <v>18</v>
      </c>
      <c r="T5" s="103" t="s">
        <v>19</v>
      </c>
      <c r="U5" s="103"/>
      <c r="V5" s="103"/>
      <c r="W5" s="103" t="s">
        <v>20</v>
      </c>
      <c r="X5" s="103" t="s">
        <v>21</v>
      </c>
      <c r="Y5" s="105" t="s">
        <v>22</v>
      </c>
      <c r="Z5" s="109" t="s">
        <v>23</v>
      </c>
      <c r="AA5" s="41"/>
      <c r="AB5" s="41"/>
    </row>
    <row r="6" spans="1:28" ht="18.75" customHeight="1" x14ac:dyDescent="0.2">
      <c r="A6" s="103"/>
      <c r="B6" s="104"/>
      <c r="C6" s="104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54" t="s">
        <v>24</v>
      </c>
      <c r="U6" s="54" t="s">
        <v>25</v>
      </c>
      <c r="V6" s="54" t="s">
        <v>26</v>
      </c>
      <c r="W6" s="103"/>
      <c r="X6" s="103"/>
      <c r="Y6" s="105"/>
      <c r="Z6" s="109"/>
      <c r="AA6" s="41"/>
      <c r="AB6" s="41"/>
    </row>
    <row r="7" spans="1:28" ht="15.75" x14ac:dyDescent="0.2">
      <c r="A7" s="56">
        <v>1</v>
      </c>
      <c r="B7" s="79" t="s">
        <v>52</v>
      </c>
      <c r="C7" s="79" t="s">
        <v>66</v>
      </c>
      <c r="D7" s="47">
        <v>3</v>
      </c>
      <c r="E7" s="57">
        <v>1</v>
      </c>
      <c r="F7" s="56">
        <f t="shared" ref="F7:F8" si="0">+E7*2</f>
        <v>2</v>
      </c>
      <c r="G7" s="56">
        <f t="shared" ref="G7:G8" si="1">IF(D7=5,10,IF(D7=2,-10,0))</f>
        <v>0</v>
      </c>
      <c r="H7" s="58" t="s">
        <v>42</v>
      </c>
      <c r="I7" s="59">
        <f t="shared" ref="I7:I8" si="2">IF(H7="nimajo",-10,0)</f>
        <v>-10</v>
      </c>
      <c r="J7" s="57">
        <v>0</v>
      </c>
      <c r="K7" s="56">
        <f t="shared" ref="K7:K8" si="3">IF(J7=1,-5,IF(J7=2,-10,IF(J7&gt;2,-15,0)))</f>
        <v>0</v>
      </c>
      <c r="L7" s="68">
        <v>0.38125000000000003</v>
      </c>
      <c r="M7" s="68">
        <v>0.5493055555555556</v>
      </c>
      <c r="N7" s="63">
        <f t="shared" ref="N7:N8" si="4">HOUR(+M7-L7)*60+MINUTE(+M7-L7)</f>
        <v>242</v>
      </c>
      <c r="O7" s="47">
        <v>0</v>
      </c>
      <c r="P7" s="47">
        <v>60</v>
      </c>
      <c r="Q7" s="47">
        <v>7</v>
      </c>
      <c r="R7" s="59">
        <f t="shared" ref="R7:R8" si="5">Q7*50</f>
        <v>350</v>
      </c>
      <c r="S7" s="69">
        <f>+'teorija CČD'!O7</f>
        <v>10</v>
      </c>
      <c r="T7" s="57">
        <v>20</v>
      </c>
      <c r="U7" s="57">
        <v>0</v>
      </c>
      <c r="V7" s="56">
        <f t="shared" ref="V7:V8" si="6">SUM(T7:U7)</f>
        <v>20</v>
      </c>
      <c r="W7" s="57"/>
      <c r="X7" s="57"/>
      <c r="Y7" s="71">
        <f>IF(N7&gt;360,"DISKV.",IF(X7="DA","ODSTOP",+F7+G7+I7+K7-N7+P7+R7+S7+V7+W7))</f>
        <v>190</v>
      </c>
      <c r="Z7" s="97">
        <f>RANK(Y7,$Y$7:$Y$8)</f>
        <v>1</v>
      </c>
      <c r="AA7" s="41"/>
      <c r="AB7" s="41"/>
    </row>
    <row r="8" spans="1:28" ht="16.5" thickBot="1" x14ac:dyDescent="0.25">
      <c r="A8" s="56">
        <v>2</v>
      </c>
      <c r="B8" s="79" t="s">
        <v>49</v>
      </c>
      <c r="C8" s="79" t="s">
        <v>65</v>
      </c>
      <c r="D8" s="47">
        <v>4</v>
      </c>
      <c r="E8" s="57">
        <v>0</v>
      </c>
      <c r="F8" s="56">
        <f t="shared" si="0"/>
        <v>0</v>
      </c>
      <c r="G8" s="56">
        <f t="shared" si="1"/>
        <v>0</v>
      </c>
      <c r="H8" s="58" t="s">
        <v>27</v>
      </c>
      <c r="I8" s="59">
        <f t="shared" si="2"/>
        <v>0</v>
      </c>
      <c r="J8" s="57">
        <v>0</v>
      </c>
      <c r="K8" s="56">
        <f t="shared" si="3"/>
        <v>0</v>
      </c>
      <c r="L8" s="68">
        <v>0.38750000000000001</v>
      </c>
      <c r="M8" s="68">
        <v>0.52569444444444446</v>
      </c>
      <c r="N8" s="63">
        <f t="shared" si="4"/>
        <v>199</v>
      </c>
      <c r="O8" s="47">
        <v>0</v>
      </c>
      <c r="P8" s="47">
        <v>20</v>
      </c>
      <c r="Q8" s="47">
        <v>5</v>
      </c>
      <c r="R8" s="59">
        <f t="shared" si="5"/>
        <v>250</v>
      </c>
      <c r="S8" s="69">
        <f>+'teorija CČD'!O8</f>
        <v>25</v>
      </c>
      <c r="T8" s="57">
        <v>0</v>
      </c>
      <c r="U8" s="57">
        <v>0</v>
      </c>
      <c r="V8" s="56">
        <f t="shared" si="6"/>
        <v>0</v>
      </c>
      <c r="W8" s="57">
        <v>2</v>
      </c>
      <c r="X8" s="57"/>
      <c r="Y8" s="71">
        <f>IF(N8&gt;360,"DISKV.",IF(X8="DA","ODSTOP",+F8+G8+I8+K8-N8+P8+R8+S8+V8+W8))</f>
        <v>98</v>
      </c>
      <c r="Z8" s="97">
        <f>RANK(Y8,$Y$7:$Y$8)</f>
        <v>2</v>
      </c>
      <c r="AA8" s="41"/>
      <c r="AB8" s="41"/>
    </row>
    <row r="9" spans="1:28" ht="15.75" x14ac:dyDescent="0.2">
      <c r="A9" s="107" t="s">
        <v>28</v>
      </c>
      <c r="B9" s="107"/>
      <c r="C9" s="74">
        <f>COUNTA(C7:C8)</f>
        <v>2</v>
      </c>
      <c r="D9" s="70">
        <f>SUM(D7:D8)</f>
        <v>7</v>
      </c>
      <c r="E9" s="70">
        <f>SUM(E7:E8)</f>
        <v>1</v>
      </c>
      <c r="F9" s="107"/>
      <c r="G9" s="107"/>
      <c r="H9" s="107"/>
      <c r="I9" s="107"/>
      <c r="J9" s="107"/>
      <c r="K9" s="107"/>
      <c r="L9" s="107"/>
      <c r="M9" s="107"/>
      <c r="N9" s="64">
        <f>SUM(N7:N8)/$C$9</f>
        <v>220.5</v>
      </c>
      <c r="O9" s="64">
        <f>SUM(O7:O8)/$C$9</f>
        <v>0</v>
      </c>
      <c r="P9" s="64">
        <f>SUM(P7:P8)/$C$9</f>
        <v>40</v>
      </c>
      <c r="Q9" s="64">
        <f>SUM(Q7:Q8)/$C$9</f>
        <v>6</v>
      </c>
      <c r="R9" s="107"/>
      <c r="S9" s="107"/>
      <c r="T9" s="64">
        <f>SUM(T7:T8)/$C$9</f>
        <v>10</v>
      </c>
      <c r="U9" s="64">
        <f>SUM(U7:U8)/$C$9</f>
        <v>0</v>
      </c>
      <c r="V9" s="64">
        <f>SUM(V7:V8)/$C$9</f>
        <v>10</v>
      </c>
      <c r="W9" s="65"/>
      <c r="X9" s="64">
        <f>COUNTA(X7:X8)</f>
        <v>0</v>
      </c>
      <c r="Y9" s="72">
        <f>SUM(Y7:Y8)/($C$9-COUNTIF(Y7:Y8,"DISKV.")-COUNTIF(Y7:Y8,"ODSTOP"))</f>
        <v>144</v>
      </c>
      <c r="Z9" s="75"/>
      <c r="AA9" s="41"/>
      <c r="AB9" s="41"/>
    </row>
    <row r="10" spans="1:28" x14ac:dyDescent="0.2">
      <c r="A10" s="41"/>
      <c r="B10" s="51"/>
      <c r="C10" s="5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</row>
    <row r="11" spans="1:28" x14ac:dyDescent="0.2">
      <c r="A11" s="41"/>
      <c r="B11" s="51"/>
      <c r="C11" s="5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3"/>
      <c r="Z11" s="41"/>
      <c r="AA11" s="41"/>
      <c r="AB11" s="41"/>
    </row>
    <row r="12" spans="1:28" x14ac:dyDescent="0.2">
      <c r="A12" s="41"/>
      <c r="B12" s="51"/>
      <c r="C12" s="5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</row>
    <row r="13" spans="1:28" x14ac:dyDescent="0.2">
      <c r="A13" s="41"/>
      <c r="B13" s="51"/>
      <c r="C13" s="5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</row>
    <row r="14" spans="1:28" x14ac:dyDescent="0.2">
      <c r="A14" s="41"/>
      <c r="B14" s="51"/>
      <c r="C14" s="5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</row>
  </sheetData>
  <mergeCells count="27">
    <mergeCell ref="A9:B9"/>
    <mergeCell ref="F9:M9"/>
    <mergeCell ref="R9:S9"/>
    <mergeCell ref="N5:N6"/>
    <mergeCell ref="O5:O6"/>
    <mergeCell ref="P5:P6"/>
    <mergeCell ref="I5:I6"/>
    <mergeCell ref="K5:K6"/>
    <mergeCell ref="L5:L6"/>
    <mergeCell ref="J5:J6"/>
    <mergeCell ref="M5:M6"/>
    <mergeCell ref="A5:A6"/>
    <mergeCell ref="B5:B6"/>
    <mergeCell ref="C5:C6"/>
    <mergeCell ref="D5:D6"/>
    <mergeCell ref="E5:E6"/>
    <mergeCell ref="F5:F6"/>
    <mergeCell ref="G5:G6"/>
    <mergeCell ref="H5:H6"/>
    <mergeCell ref="Z5:Z6"/>
    <mergeCell ref="Q5:Q6"/>
    <mergeCell ref="R5:R6"/>
    <mergeCell ref="S5:S6"/>
    <mergeCell ref="T5:V5"/>
    <mergeCell ref="X5:X6"/>
    <mergeCell ref="Y5:Y6"/>
    <mergeCell ref="W5:W6"/>
  </mergeCells>
  <phoneticPr fontId="0" type="noConversion"/>
  <dataValidations count="5">
    <dataValidation type="list" operator="equal" allowBlank="1" showErrorMessage="1" sqref="H7:H8">
      <formula1>"imajo,nimajo"</formula1>
      <formula2>0</formula2>
    </dataValidation>
    <dataValidation type="whole" allowBlank="1" showErrorMessage="1" sqref="J7:J8">
      <formula1>0</formula1>
      <formula2>5</formula2>
    </dataValidation>
    <dataValidation type="list" operator="equal" allowBlank="1" showErrorMessage="1" sqref="T7:U8">
      <formula1>"20,0,-5"</formula1>
      <formula2>0</formula2>
    </dataValidation>
    <dataValidation type="list" operator="equal" allowBlank="1" showErrorMessage="1" sqref="X7:X8">
      <formula1>"DA"</formula1>
      <formula2>0</formula2>
    </dataValidation>
    <dataValidation allowBlank="1" showErrorMessage="1" sqref="Q7:Q8"/>
  </dataValidations>
  <printOptions horizontalCentered="1"/>
  <pageMargins left="0.19652777777777777" right="0.2361111111111111" top="0.51180555555555551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"/>
  <sheetViews>
    <sheetView zoomScale="70" zoomScaleNormal="70" workbookViewId="0">
      <selection activeCell="O10" sqref="O10"/>
    </sheetView>
  </sheetViews>
  <sheetFormatPr defaultRowHeight="12.75" x14ac:dyDescent="0.2"/>
  <cols>
    <col min="1" max="1" width="8.42578125" customWidth="1"/>
    <col min="2" max="2" width="22.5703125" style="52" customWidth="1"/>
    <col min="3" max="3" width="14.85546875" style="52" customWidth="1"/>
    <col min="4" max="5" width="8.28515625" customWidth="1"/>
    <col min="6" max="6" width="9.7109375" customWidth="1"/>
    <col min="7" max="7" width="8.140625" customWidth="1"/>
    <col min="8" max="8" width="10.28515625" customWidth="1"/>
    <col min="9" max="9" width="11.7109375" customWidth="1"/>
    <col min="10" max="10" width="11.85546875" customWidth="1"/>
    <col min="11" max="11" width="9.85546875" customWidth="1"/>
    <col min="12" max="12" width="7.7109375" customWidth="1"/>
    <col min="13" max="13" width="8" customWidth="1"/>
    <col min="14" max="14" width="9.7109375" customWidth="1"/>
    <col min="15" max="15" width="10.28515625" customWidth="1"/>
    <col min="16" max="16" width="12.140625" customWidth="1"/>
    <col min="17" max="18" width="9.42578125" customWidth="1"/>
    <col min="19" max="19" width="7.5703125" customWidth="1"/>
    <col min="20" max="20" width="5" customWidth="1"/>
    <col min="21" max="21" width="6.42578125" customWidth="1"/>
    <col min="22" max="22" width="9" customWidth="1"/>
    <col min="23" max="23" width="6.7109375" customWidth="1"/>
    <col min="24" max="24" width="10.140625" customWidth="1"/>
    <col min="25" max="25" width="14.140625" customWidth="1"/>
    <col min="26" max="26" width="9.140625" style="22"/>
  </cols>
  <sheetData>
    <row r="1" spans="1:28" s="2" customFormat="1" ht="20.25" x14ac:dyDescent="0.25">
      <c r="A1" s="44" t="s">
        <v>43</v>
      </c>
      <c r="B1" s="48"/>
      <c r="C1" s="48"/>
      <c r="D1" s="44"/>
      <c r="E1" s="44"/>
      <c r="F1" s="44"/>
      <c r="G1" s="44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2"/>
      <c r="AA1" s="40"/>
      <c r="AB1" s="40"/>
    </row>
    <row r="2" spans="1:28" ht="18.75" x14ac:dyDescent="0.2">
      <c r="A2" s="45" t="s">
        <v>41</v>
      </c>
      <c r="B2" s="49"/>
      <c r="C2" s="49"/>
      <c r="D2" s="45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3"/>
      <c r="AA2" s="41"/>
      <c r="AB2" s="41"/>
    </row>
    <row r="3" spans="1:28" x14ac:dyDescent="0.2">
      <c r="A3" s="41"/>
      <c r="B3" s="51"/>
      <c r="C3" s="5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3"/>
      <c r="AA3" s="41"/>
      <c r="AB3" s="41"/>
    </row>
    <row r="4" spans="1:28" x14ac:dyDescent="0.2">
      <c r="A4" s="41"/>
      <c r="B4" s="51"/>
      <c r="C4" s="5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3"/>
      <c r="AA4" s="41"/>
      <c r="AB4" s="41"/>
    </row>
    <row r="5" spans="1:28" ht="25.5" customHeight="1" x14ac:dyDescent="0.2">
      <c r="A5" s="103" t="s">
        <v>48</v>
      </c>
      <c r="B5" s="104" t="s">
        <v>1</v>
      </c>
      <c r="C5" s="104" t="s">
        <v>2</v>
      </c>
      <c r="D5" s="103" t="s">
        <v>3</v>
      </c>
      <c r="E5" s="103" t="s">
        <v>4</v>
      </c>
      <c r="F5" s="103" t="s">
        <v>5</v>
      </c>
      <c r="G5" s="103" t="s">
        <v>6</v>
      </c>
      <c r="H5" s="103" t="s">
        <v>7</v>
      </c>
      <c r="I5" s="103" t="s">
        <v>8</v>
      </c>
      <c r="J5" s="103" t="s">
        <v>9</v>
      </c>
      <c r="K5" s="103" t="s">
        <v>10</v>
      </c>
      <c r="L5" s="103" t="s">
        <v>11</v>
      </c>
      <c r="M5" s="103" t="s">
        <v>12</v>
      </c>
      <c r="N5" s="103" t="s">
        <v>13</v>
      </c>
      <c r="O5" s="103" t="s">
        <v>14</v>
      </c>
      <c r="P5" s="103" t="s">
        <v>15</v>
      </c>
      <c r="Q5" s="103" t="s">
        <v>16</v>
      </c>
      <c r="R5" s="103" t="s">
        <v>17</v>
      </c>
      <c r="S5" s="103" t="s">
        <v>18</v>
      </c>
      <c r="T5" s="103" t="s">
        <v>19</v>
      </c>
      <c r="U5" s="103"/>
      <c r="V5" s="103"/>
      <c r="W5" s="103" t="s">
        <v>20</v>
      </c>
      <c r="X5" s="103" t="s">
        <v>21</v>
      </c>
      <c r="Y5" s="105" t="s">
        <v>22</v>
      </c>
      <c r="Z5" s="109" t="s">
        <v>23</v>
      </c>
      <c r="AA5" s="41"/>
      <c r="AB5" s="41"/>
    </row>
    <row r="6" spans="1:28" ht="15" customHeight="1" x14ac:dyDescent="0.2">
      <c r="A6" s="103"/>
      <c r="B6" s="104"/>
      <c r="C6" s="104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54" t="s">
        <v>24</v>
      </c>
      <c r="U6" s="54" t="s">
        <v>25</v>
      </c>
      <c r="V6" s="54" t="s">
        <v>26</v>
      </c>
      <c r="W6" s="103"/>
      <c r="X6" s="103"/>
      <c r="Y6" s="105"/>
      <c r="Z6" s="109"/>
      <c r="AA6" s="41"/>
      <c r="AB6" s="41"/>
    </row>
    <row r="7" spans="1:28" ht="15.75" x14ac:dyDescent="0.2">
      <c r="A7" s="56">
        <v>1</v>
      </c>
      <c r="B7" s="90" t="s">
        <v>49</v>
      </c>
      <c r="C7" s="50" t="s">
        <v>55</v>
      </c>
      <c r="D7" s="47">
        <v>5</v>
      </c>
      <c r="E7" s="57">
        <v>5</v>
      </c>
      <c r="F7" s="56">
        <f t="shared" ref="F7" si="0">+E7*2</f>
        <v>10</v>
      </c>
      <c r="G7" s="56">
        <f t="shared" ref="G7" si="1">IF(D7=5,10,IF(D7=2,-10,0))</f>
        <v>10</v>
      </c>
      <c r="H7" s="58" t="s">
        <v>27</v>
      </c>
      <c r="I7" s="59">
        <f t="shared" ref="I7" si="2">IF(H7="nimajo",-10,0)</f>
        <v>0</v>
      </c>
      <c r="J7" s="67">
        <v>0</v>
      </c>
      <c r="K7" s="56">
        <f t="shared" ref="K7" si="3">IF(J7=1,-5,IF(J7=2,-10,IF(J7&gt;2,-15,0)))</f>
        <v>0</v>
      </c>
      <c r="L7" s="68">
        <v>0.37291666666666662</v>
      </c>
      <c r="M7" s="68">
        <v>0.44861111111111113</v>
      </c>
      <c r="N7" s="63">
        <f t="shared" ref="N7" si="4">HOUR(+M7-L7)*60+MINUTE(+M7-L7)</f>
        <v>109</v>
      </c>
      <c r="O7" s="77"/>
      <c r="P7" s="77">
        <v>0</v>
      </c>
      <c r="Q7" s="47">
        <v>7</v>
      </c>
      <c r="R7" s="59">
        <f t="shared" ref="R7" si="5">Q7*50</f>
        <v>350</v>
      </c>
      <c r="S7" s="69">
        <f>+'Teorija BEF'!R14</f>
        <v>75</v>
      </c>
      <c r="T7" s="57">
        <v>20</v>
      </c>
      <c r="U7" s="57">
        <v>20</v>
      </c>
      <c r="V7" s="56">
        <f t="shared" ref="V7" si="6">SUM(T7:U7)</f>
        <v>40</v>
      </c>
      <c r="W7" s="57"/>
      <c r="X7" s="57"/>
      <c r="Y7" s="71">
        <f t="shared" ref="Y7" si="7">IF(N7&gt;390,"DISKV.",IF(X7="DA","ODSTOP",+F7+G7+I7+K7-N7+P7+R7+S7+V7+W7))</f>
        <v>376</v>
      </c>
      <c r="Z7" s="97">
        <f>RANK(Y7,$Y$7:$Y$9)</f>
        <v>1</v>
      </c>
      <c r="AA7" s="41"/>
      <c r="AB7" s="41"/>
    </row>
    <row r="8" spans="1:28" ht="15.75" x14ac:dyDescent="0.2">
      <c r="A8" s="56">
        <v>2</v>
      </c>
      <c r="B8" s="78" t="s">
        <v>51</v>
      </c>
      <c r="C8" s="79" t="s">
        <v>72</v>
      </c>
      <c r="D8" s="47">
        <v>2</v>
      </c>
      <c r="E8" s="57">
        <v>2</v>
      </c>
      <c r="F8" s="56">
        <f>+E8*2</f>
        <v>4</v>
      </c>
      <c r="G8" s="56">
        <f>IF(D8=5,10,IF(D8=2,-10,0))</f>
        <v>-10</v>
      </c>
      <c r="H8" s="58" t="s">
        <v>27</v>
      </c>
      <c r="I8" s="59">
        <f>IF(H8="nimajo",-10,0)</f>
        <v>0</v>
      </c>
      <c r="J8" s="67">
        <v>0</v>
      </c>
      <c r="K8" s="56">
        <f>IF(J8=1,-5,IF(J8=2,-10,IF(J8&gt;2,-15,0)))</f>
        <v>0</v>
      </c>
      <c r="L8" s="68">
        <v>0.40625</v>
      </c>
      <c r="M8" s="68">
        <v>0.50033564814814813</v>
      </c>
      <c r="N8" s="63">
        <f>HOUR(+M8-L8)*60+MINUTE(+M8-L8)</f>
        <v>135</v>
      </c>
      <c r="O8" s="77"/>
      <c r="P8" s="77">
        <v>0</v>
      </c>
      <c r="Q8" s="47">
        <v>7</v>
      </c>
      <c r="R8" s="59">
        <f>Q8*50</f>
        <v>350</v>
      </c>
      <c r="S8" s="69">
        <f>+'Teorija BEF'!R16</f>
        <v>75</v>
      </c>
      <c r="T8" s="57">
        <v>20</v>
      </c>
      <c r="U8" s="57">
        <v>20</v>
      </c>
      <c r="V8" s="56">
        <f>SUM(T8:U8)</f>
        <v>40</v>
      </c>
      <c r="W8" s="57"/>
      <c r="X8" s="57"/>
      <c r="Y8" s="71">
        <f>IF(N8&gt;390,"DISKV.",IF(X8="DA","ODSTOP",+F8+G8+I8+K8-N8+P8+R8+S8+V8+W8))</f>
        <v>324</v>
      </c>
      <c r="Z8" s="97">
        <f>RANK(Y8,$Y$7:$Y$9)</f>
        <v>2</v>
      </c>
      <c r="AA8" s="41"/>
      <c r="AB8" s="41"/>
    </row>
    <row r="9" spans="1:28" ht="16.5" thickBot="1" x14ac:dyDescent="0.25">
      <c r="A9" s="56">
        <v>3</v>
      </c>
      <c r="B9" s="90" t="s">
        <v>51</v>
      </c>
      <c r="C9" s="79" t="s">
        <v>73</v>
      </c>
      <c r="D9" s="47">
        <v>4</v>
      </c>
      <c r="E9" s="57">
        <v>3</v>
      </c>
      <c r="F9" s="56">
        <f>+E9*2</f>
        <v>6</v>
      </c>
      <c r="G9" s="56">
        <f>IF(D9=5,10,IF(D9=2,-10,0))</f>
        <v>0</v>
      </c>
      <c r="H9" s="58" t="s">
        <v>27</v>
      </c>
      <c r="I9" s="59">
        <f>IF(H9="nimajo",-10,0)</f>
        <v>0</v>
      </c>
      <c r="J9" s="67">
        <v>0</v>
      </c>
      <c r="K9" s="56">
        <f>IF(J9=1,-5,IF(J9=2,-10,IF(J9&gt;2,-15,0)))</f>
        <v>0</v>
      </c>
      <c r="L9" s="68">
        <v>0.38958333333333334</v>
      </c>
      <c r="M9" s="68">
        <v>0.49027777777777781</v>
      </c>
      <c r="N9" s="63">
        <f>HOUR(+M9-L9)*60+MINUTE(+M9-L9)</f>
        <v>145</v>
      </c>
      <c r="O9" s="77"/>
      <c r="P9" s="77">
        <v>0</v>
      </c>
      <c r="Q9" s="47">
        <v>6</v>
      </c>
      <c r="R9" s="59">
        <f>Q9*50</f>
        <v>300</v>
      </c>
      <c r="S9" s="69">
        <f>+'Teorija BEF'!R15</f>
        <v>50</v>
      </c>
      <c r="T9" s="57">
        <v>20</v>
      </c>
      <c r="U9" s="57">
        <v>20</v>
      </c>
      <c r="V9" s="56">
        <f>SUM(T9:U9)</f>
        <v>40</v>
      </c>
      <c r="W9" s="57"/>
      <c r="X9" s="57"/>
      <c r="Y9" s="71">
        <f>IF(N9&gt;390,"DISKV.",IF(X9="DA","ODSTOP",+F9+G9+I9+K9-N9+P9+R9+S9+V9+W9))</f>
        <v>251</v>
      </c>
      <c r="Z9" s="97">
        <f>RANK(Y9,$Y$7:$Y$9)</f>
        <v>3</v>
      </c>
      <c r="AA9" s="41"/>
      <c r="AB9" s="41"/>
    </row>
    <row r="10" spans="1:28" ht="15.75" x14ac:dyDescent="0.2">
      <c r="A10" s="107" t="s">
        <v>28</v>
      </c>
      <c r="B10" s="107"/>
      <c r="C10" s="74">
        <f>COUNTA(C7:C9)</f>
        <v>3</v>
      </c>
      <c r="D10" s="70">
        <f>SUM(D7:D9)</f>
        <v>11</v>
      </c>
      <c r="E10" s="70">
        <f>SUM(E7:E9)</f>
        <v>10</v>
      </c>
      <c r="F10" s="107"/>
      <c r="G10" s="107"/>
      <c r="H10" s="107"/>
      <c r="I10" s="107"/>
      <c r="J10" s="107"/>
      <c r="K10" s="107"/>
      <c r="L10" s="107"/>
      <c r="M10" s="107"/>
      <c r="N10" s="98">
        <f>SUM(N7:N9)/$C$10</f>
        <v>129.66666666666666</v>
      </c>
      <c r="O10" s="98"/>
      <c r="P10" s="99"/>
      <c r="Q10" s="98">
        <f>SUM(Q7:Q9)/$C$10</f>
        <v>6.666666666666667</v>
      </c>
      <c r="R10" s="107"/>
      <c r="S10" s="107"/>
      <c r="T10" s="64">
        <f>SUM(T7:T9)/$C$10</f>
        <v>20</v>
      </c>
      <c r="U10" s="64">
        <f>SUM(U7:U9)/$C$10</f>
        <v>20</v>
      </c>
      <c r="V10" s="64">
        <f>SUM(V7:V9)/$C$10</f>
        <v>40</v>
      </c>
      <c r="W10" s="65"/>
      <c r="X10" s="64">
        <f>COUNTA(X7:X9)</f>
        <v>0</v>
      </c>
      <c r="Y10" s="72">
        <f>SUM(Y7:Y9)/($C$10-COUNTIF(Y7:Y9,"DISKV.")-COUNTIF(Y7:Y9,"ODSTOP"))</f>
        <v>317</v>
      </c>
      <c r="Z10" s="73"/>
      <c r="AA10" s="41"/>
      <c r="AB10" s="41"/>
    </row>
    <row r="11" spans="1:28" x14ac:dyDescent="0.2">
      <c r="A11" s="41"/>
      <c r="B11" s="51"/>
      <c r="C11" s="5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3"/>
      <c r="AA11" s="41"/>
      <c r="AB11" s="41"/>
    </row>
    <row r="12" spans="1:28" x14ac:dyDescent="0.2">
      <c r="Y12" s="22"/>
    </row>
  </sheetData>
  <sortState ref="B8:Z9">
    <sortCondition ref="Z9"/>
  </sortState>
  <mergeCells count="27">
    <mergeCell ref="A10:B10"/>
    <mergeCell ref="F10:M10"/>
    <mergeCell ref="R10:S10"/>
    <mergeCell ref="W5:W6"/>
    <mergeCell ref="M5:M6"/>
    <mergeCell ref="N5:N6"/>
    <mergeCell ref="O5:O6"/>
    <mergeCell ref="P5:P6"/>
    <mergeCell ref="I5:I6"/>
    <mergeCell ref="J5:J6"/>
    <mergeCell ref="L5:L6"/>
    <mergeCell ref="E5:E6"/>
    <mergeCell ref="F5:F6"/>
    <mergeCell ref="G5:G6"/>
    <mergeCell ref="H5:H6"/>
    <mergeCell ref="A5:A6"/>
    <mergeCell ref="Y5:Y6"/>
    <mergeCell ref="Z5:Z6"/>
    <mergeCell ref="Q5:Q6"/>
    <mergeCell ref="R5:R6"/>
    <mergeCell ref="S5:S6"/>
    <mergeCell ref="T5:V5"/>
    <mergeCell ref="B5:B6"/>
    <mergeCell ref="C5:C6"/>
    <mergeCell ref="D5:D6"/>
    <mergeCell ref="K5:K6"/>
    <mergeCell ref="X5:X6"/>
  </mergeCells>
  <phoneticPr fontId="0" type="noConversion"/>
  <dataValidations count="4">
    <dataValidation type="list" operator="equal" allowBlank="1" showErrorMessage="1" sqref="H7:H9">
      <formula1>"imajo,nimajo"</formula1>
      <formula2>0</formula2>
    </dataValidation>
    <dataValidation type="whole" allowBlank="1" showErrorMessage="1" sqref="J7:J9">
      <formula1>0</formula1>
      <formula2>5</formula2>
    </dataValidation>
    <dataValidation type="list" operator="equal" allowBlank="1" showErrorMessage="1" sqref="T7:U9">
      <formula1>"20,0,-5"</formula1>
      <formula2>0</formula2>
    </dataValidation>
    <dataValidation type="list" operator="equal" allowBlank="1" showErrorMessage="1" sqref="X7:X9">
      <formula1>"DA"</formula1>
      <formula2>0</formula2>
    </dataValidation>
  </dataValidations>
  <printOptions horizontalCentered="1"/>
  <pageMargins left="0.19652777777777777" right="0.2361111111111111" top="0.51180555555555551" bottom="0.59027777777777779" header="0.51180555555555551" footer="0.51180555555555551"/>
  <pageSetup paperSize="9" firstPageNumber="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zoomScale="70" zoomScaleNormal="70" workbookViewId="0">
      <selection activeCell="M7" sqref="M7"/>
    </sheetView>
  </sheetViews>
  <sheetFormatPr defaultRowHeight="12.75" x14ac:dyDescent="0.2"/>
  <cols>
    <col min="2" max="2" width="18.7109375" style="52" customWidth="1"/>
    <col min="3" max="3" width="17.42578125" style="52" customWidth="1"/>
    <col min="8" max="8" width="10.42578125" customWidth="1"/>
    <col min="10" max="10" width="11.85546875" customWidth="1"/>
  </cols>
  <sheetData>
    <row r="1" spans="1:25" ht="23.25" x14ac:dyDescent="0.2">
      <c r="A1" s="53" t="str">
        <f>'C'!A1</f>
        <v>ORIENTACIJSKO TEKMOVANJE Sostro 21.11.2015</v>
      </c>
      <c r="B1" s="48"/>
      <c r="C1" s="48"/>
      <c r="D1" s="44"/>
      <c r="E1" s="44"/>
      <c r="F1" s="44"/>
      <c r="G1" s="44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1"/>
    </row>
    <row r="2" spans="1:25" ht="18.75" x14ac:dyDescent="0.2">
      <c r="A2" s="45" t="s">
        <v>47</v>
      </c>
      <c r="B2" s="49"/>
      <c r="C2" s="49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</row>
    <row r="3" spans="1:25" x14ac:dyDescent="0.2">
      <c r="A3" s="41"/>
      <c r="B3" s="51"/>
      <c r="C3" s="5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</row>
    <row r="4" spans="1:25" x14ac:dyDescent="0.2">
      <c r="A4" s="41"/>
      <c r="B4" s="51"/>
      <c r="C4" s="5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</row>
    <row r="5" spans="1:25" x14ac:dyDescent="0.2">
      <c r="A5" s="103" t="s">
        <v>48</v>
      </c>
      <c r="B5" s="104" t="s">
        <v>1</v>
      </c>
      <c r="C5" s="104" t="s">
        <v>2</v>
      </c>
      <c r="D5" s="103" t="s">
        <v>3</v>
      </c>
      <c r="E5" s="103" t="s">
        <v>4</v>
      </c>
      <c r="F5" s="101" t="s">
        <v>5</v>
      </c>
      <c r="G5" s="101" t="s">
        <v>6</v>
      </c>
      <c r="H5" s="102" t="s">
        <v>7</v>
      </c>
      <c r="I5" s="102" t="s">
        <v>8</v>
      </c>
      <c r="J5" s="103" t="s">
        <v>9</v>
      </c>
      <c r="K5" s="103" t="s">
        <v>10</v>
      </c>
      <c r="L5" s="103" t="s">
        <v>11</v>
      </c>
      <c r="M5" s="103" t="s">
        <v>12</v>
      </c>
      <c r="N5" s="102" t="s">
        <v>13</v>
      </c>
      <c r="O5" s="101" t="s">
        <v>16</v>
      </c>
      <c r="P5" s="101" t="s">
        <v>17</v>
      </c>
      <c r="Q5" s="101" t="s">
        <v>18</v>
      </c>
      <c r="R5" s="103" t="s">
        <v>19</v>
      </c>
      <c r="S5" s="103"/>
      <c r="T5" s="103"/>
      <c r="U5" s="101" t="s">
        <v>30</v>
      </c>
      <c r="V5" s="103" t="s">
        <v>21</v>
      </c>
      <c r="W5" s="105" t="s">
        <v>22</v>
      </c>
      <c r="X5" s="110" t="s">
        <v>23</v>
      </c>
      <c r="Y5" s="41"/>
    </row>
    <row r="6" spans="1:25" ht="28.5" customHeight="1" x14ac:dyDescent="0.2">
      <c r="A6" s="103"/>
      <c r="B6" s="104"/>
      <c r="C6" s="104"/>
      <c r="D6" s="103"/>
      <c r="E6" s="103"/>
      <c r="F6" s="101"/>
      <c r="G6" s="101"/>
      <c r="H6" s="102"/>
      <c r="I6" s="102"/>
      <c r="J6" s="103"/>
      <c r="K6" s="103"/>
      <c r="L6" s="103"/>
      <c r="M6" s="103"/>
      <c r="N6" s="102"/>
      <c r="O6" s="101"/>
      <c r="P6" s="101"/>
      <c r="Q6" s="101"/>
      <c r="R6" s="54" t="s">
        <v>24</v>
      </c>
      <c r="S6" s="54" t="s">
        <v>25</v>
      </c>
      <c r="T6" s="55" t="s">
        <v>26</v>
      </c>
      <c r="U6" s="101"/>
      <c r="V6" s="103"/>
      <c r="W6" s="105"/>
      <c r="X6" s="110"/>
      <c r="Y6" s="41"/>
    </row>
    <row r="7" spans="1:25" ht="15.75" x14ac:dyDescent="0.2">
      <c r="A7" s="56">
        <v>1</v>
      </c>
      <c r="B7" s="92"/>
      <c r="C7" s="92"/>
      <c r="D7" s="57"/>
      <c r="E7" s="57"/>
      <c r="F7" s="56">
        <f t="shared" ref="F7:F10" si="0">+E7*2</f>
        <v>0</v>
      </c>
      <c r="G7" s="56">
        <f t="shared" ref="G7:G10" si="1">IF(D7=5,10,IF(D7=2,-10,0))</f>
        <v>0</v>
      </c>
      <c r="H7" s="58" t="s">
        <v>42</v>
      </c>
      <c r="I7" s="59">
        <f t="shared" ref="I7:I10" si="2">IF(H7="nimajo",-10,0)</f>
        <v>-10</v>
      </c>
      <c r="J7" s="60" t="s">
        <v>27</v>
      </c>
      <c r="K7" s="61">
        <f t="shared" ref="K7:K10" si="3">IF(J7="nimajo",-10,0)</f>
        <v>0</v>
      </c>
      <c r="L7" s="62">
        <v>0.375</v>
      </c>
      <c r="M7" s="62">
        <v>0.5</v>
      </c>
      <c r="N7" s="63">
        <f t="shared" ref="N7:N10" si="4">HOUR(+M7-L7)*60+MINUTE(+M7-L7)</f>
        <v>180</v>
      </c>
      <c r="O7" s="57"/>
      <c r="P7" s="59">
        <f>O7*50</f>
        <v>0</v>
      </c>
      <c r="Q7" s="69" t="e">
        <f>+'Teorija BEF'!#REF!</f>
        <v>#REF!</v>
      </c>
      <c r="R7" s="57"/>
      <c r="S7" s="57"/>
      <c r="T7" s="56">
        <f t="shared" ref="T7:T10" si="5">SUM(R7:S7)</f>
        <v>0</v>
      </c>
      <c r="U7" s="57"/>
      <c r="V7" s="57"/>
      <c r="W7" s="71" t="e">
        <f>IF(N7&gt;270,"DISKV.",IF(V7="DA","ODSTOP",+F7+G7+I7+K7-N7+P7+Q7+T7+U7))</f>
        <v>#REF!</v>
      </c>
      <c r="X7" s="76" t="e">
        <f>RANK(W7,W$7:W$10)</f>
        <v>#REF!</v>
      </c>
      <c r="Y7" s="41"/>
    </row>
    <row r="8" spans="1:25" ht="15.75" x14ac:dyDescent="0.2">
      <c r="A8" s="56">
        <v>2</v>
      </c>
      <c r="B8" s="92"/>
      <c r="C8" s="93"/>
      <c r="D8" s="57"/>
      <c r="E8" s="57"/>
      <c r="F8" s="56">
        <f t="shared" si="0"/>
        <v>0</v>
      </c>
      <c r="G8" s="56">
        <f t="shared" si="1"/>
        <v>0</v>
      </c>
      <c r="H8" s="58" t="s">
        <v>42</v>
      </c>
      <c r="I8" s="59">
        <f t="shared" si="2"/>
        <v>-10</v>
      </c>
      <c r="J8" s="60" t="s">
        <v>27</v>
      </c>
      <c r="K8" s="61">
        <f t="shared" si="3"/>
        <v>0</v>
      </c>
      <c r="L8" s="62">
        <v>0.375</v>
      </c>
      <c r="M8" s="62">
        <v>0.5</v>
      </c>
      <c r="N8" s="63">
        <f t="shared" si="4"/>
        <v>180</v>
      </c>
      <c r="O8" s="57"/>
      <c r="P8" s="59">
        <f>O8*50</f>
        <v>0</v>
      </c>
      <c r="Q8" s="69" t="e">
        <f>+'Teorija BEF'!#REF!</f>
        <v>#REF!</v>
      </c>
      <c r="R8" s="57"/>
      <c r="S8" s="57"/>
      <c r="T8" s="56">
        <f t="shared" si="5"/>
        <v>0</v>
      </c>
      <c r="U8" s="57"/>
      <c r="V8" s="57"/>
      <c r="W8" s="71" t="e">
        <f>IF(N8&gt;270,"DISKV.",IF(V8="DA","ODSTOP",+F8+G8+I8+K8-N8+P8+Q8+T8+U8))</f>
        <v>#REF!</v>
      </c>
      <c r="X8" s="76" t="e">
        <f>RANK(W8,W$7:W$10)</f>
        <v>#REF!</v>
      </c>
      <c r="Y8" s="41"/>
    </row>
    <row r="9" spans="1:25" ht="15.75" x14ac:dyDescent="0.2">
      <c r="A9" s="56">
        <v>3</v>
      </c>
      <c r="B9" s="92"/>
      <c r="C9" s="93"/>
      <c r="D9" s="57"/>
      <c r="E9" s="57"/>
      <c r="F9" s="56">
        <f t="shared" si="0"/>
        <v>0</v>
      </c>
      <c r="G9" s="56">
        <f t="shared" si="1"/>
        <v>0</v>
      </c>
      <c r="H9" s="58" t="s">
        <v>42</v>
      </c>
      <c r="I9" s="59">
        <f t="shared" si="2"/>
        <v>-10</v>
      </c>
      <c r="J9" s="60" t="s">
        <v>27</v>
      </c>
      <c r="K9" s="61">
        <f t="shared" si="3"/>
        <v>0</v>
      </c>
      <c r="L9" s="62">
        <v>0.375</v>
      </c>
      <c r="M9" s="62">
        <v>0.5</v>
      </c>
      <c r="N9" s="63">
        <f t="shared" si="4"/>
        <v>180</v>
      </c>
      <c r="O9" s="57"/>
      <c r="P9" s="59">
        <f>O9*50</f>
        <v>0</v>
      </c>
      <c r="Q9" s="69" t="e">
        <f>+'Teorija BEF'!#REF!</f>
        <v>#REF!</v>
      </c>
      <c r="R9" s="57"/>
      <c r="S9" s="57"/>
      <c r="T9" s="56">
        <f t="shared" si="5"/>
        <v>0</v>
      </c>
      <c r="U9" s="57"/>
      <c r="V9" s="57"/>
      <c r="W9" s="71" t="e">
        <f>IF(N9&gt;270,"DISKV.",IF(V9="DA","ODSTOP",+F9+G9+I9+K9-N9+P9+Q9+T9+U9))</f>
        <v>#REF!</v>
      </c>
      <c r="X9" s="76" t="e">
        <f>RANK(W9,W$7:W$10)</f>
        <v>#REF!</v>
      </c>
      <c r="Y9" s="41"/>
    </row>
    <row r="10" spans="1:25" ht="16.5" thickBot="1" x14ac:dyDescent="0.25">
      <c r="A10" s="56">
        <v>4</v>
      </c>
      <c r="B10" s="92"/>
      <c r="C10" s="96"/>
      <c r="D10" s="95"/>
      <c r="E10" s="57"/>
      <c r="F10" s="56">
        <f t="shared" si="0"/>
        <v>0</v>
      </c>
      <c r="G10" s="56">
        <f t="shared" si="1"/>
        <v>0</v>
      </c>
      <c r="H10" s="58" t="s">
        <v>42</v>
      </c>
      <c r="I10" s="59">
        <f t="shared" si="2"/>
        <v>-10</v>
      </c>
      <c r="J10" s="60" t="s">
        <v>27</v>
      </c>
      <c r="K10" s="61">
        <f t="shared" si="3"/>
        <v>0</v>
      </c>
      <c r="L10" s="62">
        <v>0.375</v>
      </c>
      <c r="M10" s="62">
        <v>0.5</v>
      </c>
      <c r="N10" s="63">
        <f t="shared" si="4"/>
        <v>180</v>
      </c>
      <c r="O10" s="57"/>
      <c r="P10" s="59">
        <f>O10*50</f>
        <v>0</v>
      </c>
      <c r="Q10" s="69" t="e">
        <f>+'Teorija BEF'!#REF!</f>
        <v>#REF!</v>
      </c>
      <c r="R10" s="57"/>
      <c r="S10" s="57"/>
      <c r="T10" s="56">
        <f t="shared" si="5"/>
        <v>0</v>
      </c>
      <c r="U10" s="57"/>
      <c r="V10" s="57"/>
      <c r="W10" s="71" t="e">
        <f>IF(N10&gt;270,"DISKV.",IF(V10="DA","ODSTOP",+F10+G10+I10+K10-N10+P10+Q10+T10+U10))</f>
        <v>#REF!</v>
      </c>
      <c r="X10" s="76" t="e">
        <f>RANK(W10,W$7:W$10)</f>
        <v>#REF!</v>
      </c>
      <c r="Y10" s="41"/>
    </row>
    <row r="11" spans="1:25" ht="15.75" x14ac:dyDescent="0.2">
      <c r="A11" s="107" t="s">
        <v>28</v>
      </c>
      <c r="B11" s="107"/>
      <c r="C11" s="66">
        <f>COUNTA(C7:C10)</f>
        <v>0</v>
      </c>
      <c r="D11" s="64">
        <f>SUM(D7:D10)</f>
        <v>0</v>
      </c>
      <c r="E11" s="64">
        <f>SUM(E7:E10)</f>
        <v>0</v>
      </c>
      <c r="F11" s="107"/>
      <c r="G11" s="107"/>
      <c r="H11" s="107"/>
      <c r="I11" s="107"/>
      <c r="J11" s="107"/>
      <c r="K11" s="107"/>
      <c r="L11" s="64"/>
      <c r="M11" s="64"/>
      <c r="N11" s="64" t="e">
        <f>SUM(P7:P10)/$C$11</f>
        <v>#DIV/0!</v>
      </c>
      <c r="O11" s="64" t="e">
        <f>SUM(Q7:Q10)/$C$11</f>
        <v>#REF!</v>
      </c>
      <c r="P11" s="64" t="e">
        <f>SUM(R7:R10)/$C$11</f>
        <v>#DIV/0!</v>
      </c>
      <c r="Q11" s="64" t="e">
        <f>SUM(S7:S10)/$C$11</f>
        <v>#DIV/0!</v>
      </c>
      <c r="R11" s="64" t="e">
        <f>SUM(T7:T10)/$C$11</f>
        <v>#DIV/0!</v>
      </c>
      <c r="S11" s="65"/>
      <c r="T11" s="64">
        <f>COUNTA(V7:V10)</f>
        <v>0</v>
      </c>
      <c r="U11" s="72" t="e">
        <f>SUM(W7:W10)/($C$11-COUNTIF(W7:W10,"DISKV.")-COUNTIF(W7:W10,"ODSTOP"))</f>
        <v>#REF!</v>
      </c>
      <c r="V11" s="75"/>
      <c r="W11" s="75"/>
      <c r="X11" s="75"/>
      <c r="Y11" s="41"/>
    </row>
    <row r="12" spans="1:25" x14ac:dyDescent="0.2">
      <c r="A12" s="41"/>
      <c r="B12" s="51"/>
      <c r="C12" s="5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</row>
    <row r="13" spans="1:25" x14ac:dyDescent="0.2">
      <c r="A13" s="41"/>
      <c r="B13" s="51"/>
      <c r="C13" s="5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</row>
    <row r="14" spans="1:25" x14ac:dyDescent="0.2">
      <c r="A14" s="41"/>
      <c r="B14" s="51"/>
      <c r="C14" s="5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</row>
    <row r="15" spans="1:25" x14ac:dyDescent="0.2">
      <c r="A15" s="41"/>
      <c r="B15" s="51"/>
      <c r="C15" s="5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</row>
    <row r="16" spans="1:25" x14ac:dyDescent="0.2">
      <c r="A16" s="41"/>
      <c r="B16" s="51"/>
      <c r="C16" s="5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</row>
    <row r="17" spans="1:25" x14ac:dyDescent="0.2">
      <c r="A17" s="41"/>
      <c r="B17" s="51"/>
      <c r="C17" s="5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</row>
    <row r="18" spans="1:25" x14ac:dyDescent="0.2">
      <c r="A18" s="41"/>
      <c r="B18" s="51"/>
      <c r="C18" s="5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</row>
    <row r="19" spans="1:25" x14ac:dyDescent="0.2">
      <c r="A19" s="41"/>
      <c r="B19" s="51"/>
      <c r="C19" s="5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</row>
    <row r="20" spans="1:25" x14ac:dyDescent="0.2">
      <c r="A20" s="41"/>
      <c r="B20" s="51"/>
      <c r="C20" s="5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</row>
    <row r="21" spans="1:25" x14ac:dyDescent="0.2">
      <c r="A21" s="41"/>
      <c r="B21" s="51"/>
      <c r="C21" s="5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</row>
  </sheetData>
  <mergeCells count="24">
    <mergeCell ref="K5:K6"/>
    <mergeCell ref="L5:L6"/>
    <mergeCell ref="A5:A6"/>
    <mergeCell ref="B5:B6"/>
    <mergeCell ref="C5:C6"/>
    <mergeCell ref="D5:D6"/>
    <mergeCell ref="E5:E6"/>
    <mergeCell ref="F5:F6"/>
    <mergeCell ref="U5:U6"/>
    <mergeCell ref="V5:V6"/>
    <mergeCell ref="W5:W6"/>
    <mergeCell ref="X5:X6"/>
    <mergeCell ref="A11:B11"/>
    <mergeCell ref="F11:K11"/>
    <mergeCell ref="M5:M6"/>
    <mergeCell ref="N5:N6"/>
    <mergeCell ref="O5:O6"/>
    <mergeCell ref="P5:P6"/>
    <mergeCell ref="Q5:Q6"/>
    <mergeCell ref="R5:T5"/>
    <mergeCell ref="G5:G6"/>
    <mergeCell ref="H5:H6"/>
    <mergeCell ref="I5:I6"/>
    <mergeCell ref="J5:J6"/>
  </mergeCells>
  <dataValidations count="5">
    <dataValidation allowBlank="1" showErrorMessage="1" sqref="O7:O10"/>
    <dataValidation type="list" operator="equal" allowBlank="1" showErrorMessage="1" sqref="R7:S10">
      <formula1>"20,0,-5"</formula1>
      <formula2>0</formula2>
    </dataValidation>
    <dataValidation type="list" operator="equal" allowBlank="1" showErrorMessage="1" sqref="H7:H10 J7:J10">
      <formula1>"imajo,nimajo"</formula1>
      <formula2>0</formula2>
    </dataValidation>
    <dataValidation type="whole" allowBlank="1" showErrorMessage="1" sqref="D7:D10">
      <formula1>3</formula1>
      <formula2>5</formula2>
    </dataValidation>
    <dataValidation type="list" operator="equal" allowBlank="1" showErrorMessage="1" sqref="V7:V10">
      <formula1>"DA"</formula1>
      <formula2>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="115" zoomScaleNormal="115" workbookViewId="0">
      <selection activeCell="B4" sqref="B4"/>
    </sheetView>
  </sheetViews>
  <sheetFormatPr defaultRowHeight="12.75" x14ac:dyDescent="0.2"/>
  <cols>
    <col min="1" max="1" width="8.28515625" customWidth="1"/>
    <col min="2" max="2" width="25.28515625" customWidth="1"/>
  </cols>
  <sheetData>
    <row r="1" spans="1:13" ht="15.75" x14ac:dyDescent="0.25">
      <c r="A1" s="26" t="s">
        <v>35</v>
      </c>
    </row>
    <row r="3" spans="1:13" x14ac:dyDescent="0.2">
      <c r="A3" s="27" t="s">
        <v>32</v>
      </c>
      <c r="B3" s="27" t="s">
        <v>2</v>
      </c>
      <c r="C3" s="28">
        <v>1</v>
      </c>
      <c r="D3" s="28">
        <v>2</v>
      </c>
      <c r="E3" s="28">
        <v>3</v>
      </c>
      <c r="F3" s="28">
        <v>4</v>
      </c>
      <c r="G3" s="28">
        <v>5</v>
      </c>
      <c r="H3" s="28">
        <v>6</v>
      </c>
      <c r="I3" s="28">
        <v>7</v>
      </c>
      <c r="J3" s="28">
        <v>8</v>
      </c>
      <c r="K3" s="28">
        <v>9</v>
      </c>
      <c r="L3" s="28">
        <v>10</v>
      </c>
      <c r="M3" s="29" t="s">
        <v>33</v>
      </c>
    </row>
    <row r="4" spans="1:13" x14ac:dyDescent="0.2">
      <c r="A4" s="30">
        <v>1</v>
      </c>
      <c r="B4" s="30" t="str">
        <f>+A!C7</f>
        <v>Bombončki</v>
      </c>
      <c r="C4" s="31">
        <v>5</v>
      </c>
      <c r="D4" s="31">
        <v>5</v>
      </c>
      <c r="E4" s="31">
        <v>5</v>
      </c>
      <c r="F4" s="31">
        <v>0</v>
      </c>
      <c r="G4" s="31">
        <v>5</v>
      </c>
      <c r="H4" s="31">
        <v>5</v>
      </c>
      <c r="I4" s="31">
        <v>5</v>
      </c>
      <c r="J4" s="31">
        <v>5</v>
      </c>
      <c r="K4" s="31">
        <v>5</v>
      </c>
      <c r="L4" s="31">
        <v>5</v>
      </c>
      <c r="M4" s="32">
        <f>SUM(C4:L4)</f>
        <v>45</v>
      </c>
    </row>
    <row r="5" spans="1:13" x14ac:dyDescent="0.2">
      <c r="A5" s="30">
        <v>2</v>
      </c>
      <c r="B5" s="30" t="str">
        <f>+A!C8</f>
        <v>Narcise</v>
      </c>
      <c r="C5" s="31">
        <v>0</v>
      </c>
      <c r="D5" s="31">
        <v>0</v>
      </c>
      <c r="E5" s="31">
        <v>0</v>
      </c>
      <c r="F5" s="31">
        <v>5</v>
      </c>
      <c r="G5" s="31">
        <v>5</v>
      </c>
      <c r="H5" s="31">
        <v>-5</v>
      </c>
      <c r="I5" s="31">
        <v>5</v>
      </c>
      <c r="J5" s="31">
        <v>5</v>
      </c>
      <c r="K5" s="31">
        <v>5</v>
      </c>
      <c r="L5" s="31">
        <v>-5</v>
      </c>
      <c r="M5" s="32">
        <f t="shared" ref="M5:M9" si="0">SUM(C5:L5)</f>
        <v>15</v>
      </c>
    </row>
    <row r="6" spans="1:13" x14ac:dyDescent="0.2">
      <c r="A6" s="30">
        <v>3</v>
      </c>
      <c r="B6" s="30" t="str">
        <f>+A!C9</f>
        <v>Planike</v>
      </c>
      <c r="C6" s="31">
        <v>0</v>
      </c>
      <c r="D6" s="31">
        <v>0</v>
      </c>
      <c r="E6" s="31">
        <v>5</v>
      </c>
      <c r="F6" s="31">
        <v>5</v>
      </c>
      <c r="G6" s="31">
        <v>5</v>
      </c>
      <c r="H6" s="31">
        <v>0</v>
      </c>
      <c r="I6" s="31">
        <v>5</v>
      </c>
      <c r="J6" s="31">
        <v>0</v>
      </c>
      <c r="K6" s="31">
        <v>0</v>
      </c>
      <c r="L6" s="31">
        <v>-5</v>
      </c>
      <c r="M6" s="32">
        <f t="shared" si="0"/>
        <v>15</v>
      </c>
    </row>
    <row r="7" spans="1:13" x14ac:dyDescent="0.2">
      <c r="A7" s="30">
        <v>4</v>
      </c>
      <c r="B7" s="30" t="str">
        <f>+A!C10</f>
        <v>Sostrska banda</v>
      </c>
      <c r="C7" s="31">
        <v>5</v>
      </c>
      <c r="D7" s="31">
        <v>5</v>
      </c>
      <c r="E7" s="31">
        <v>5</v>
      </c>
      <c r="F7" s="31">
        <v>5</v>
      </c>
      <c r="G7" s="31">
        <v>5</v>
      </c>
      <c r="H7" s="31">
        <v>5</v>
      </c>
      <c r="I7" s="31">
        <v>-5</v>
      </c>
      <c r="J7" s="31">
        <v>5</v>
      </c>
      <c r="K7" s="31">
        <v>-5</v>
      </c>
      <c r="L7" s="31">
        <v>5</v>
      </c>
      <c r="M7" s="32">
        <f t="shared" si="0"/>
        <v>30</v>
      </c>
    </row>
    <row r="8" spans="1:13" x14ac:dyDescent="0.2">
      <c r="A8" s="30">
        <v>5</v>
      </c>
      <c r="B8" s="30" t="str">
        <f>+A!C11</f>
        <v>Skale</v>
      </c>
      <c r="C8" s="31">
        <v>-5</v>
      </c>
      <c r="D8" s="31">
        <v>-5</v>
      </c>
      <c r="E8" s="31">
        <v>5</v>
      </c>
      <c r="F8" s="31">
        <v>0</v>
      </c>
      <c r="G8" s="31">
        <v>-5</v>
      </c>
      <c r="H8" s="31">
        <v>5</v>
      </c>
      <c r="I8" s="31">
        <v>5</v>
      </c>
      <c r="J8" s="31">
        <v>-5</v>
      </c>
      <c r="K8" s="31">
        <v>-5</v>
      </c>
      <c r="L8" s="31">
        <v>5</v>
      </c>
      <c r="M8" s="32">
        <f t="shared" si="0"/>
        <v>-5</v>
      </c>
    </row>
    <row r="9" spans="1:13" x14ac:dyDescent="0.2">
      <c r="A9" s="30">
        <v>6</v>
      </c>
      <c r="B9" s="30" t="str">
        <f>+A!C12</f>
        <v>Izgubljeni</v>
      </c>
      <c r="C9" s="31">
        <v>0</v>
      </c>
      <c r="D9" s="31">
        <v>0</v>
      </c>
      <c r="E9" s="31">
        <v>0</v>
      </c>
      <c r="F9" s="31">
        <v>0</v>
      </c>
      <c r="G9" s="31">
        <v>5</v>
      </c>
      <c r="H9" s="31">
        <v>0</v>
      </c>
      <c r="I9" s="31">
        <v>0</v>
      </c>
      <c r="J9" s="31">
        <v>-5</v>
      </c>
      <c r="K9" s="31">
        <v>-5</v>
      </c>
      <c r="L9" s="31">
        <v>5</v>
      </c>
      <c r="M9" s="32">
        <f t="shared" si="0"/>
        <v>0</v>
      </c>
    </row>
  </sheetData>
  <phoneticPr fontId="13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zoomScale="85" zoomScaleNormal="85" workbookViewId="0">
      <selection activeCell="A11" sqref="A11:XFD11"/>
    </sheetView>
  </sheetViews>
  <sheetFormatPr defaultRowHeight="12.75" x14ac:dyDescent="0.2"/>
  <cols>
    <col min="1" max="1" width="8.28515625" customWidth="1"/>
    <col min="2" max="2" width="20.5703125" customWidth="1"/>
    <col min="3" max="17" width="9" customWidth="1"/>
    <col min="18" max="18" width="13" customWidth="1"/>
  </cols>
  <sheetData>
    <row r="1" spans="1:18" ht="15.75" x14ac:dyDescent="0.25">
      <c r="A1" s="26" t="s">
        <v>34</v>
      </c>
    </row>
    <row r="3" spans="1:18" x14ac:dyDescent="0.2">
      <c r="A3" s="27" t="s">
        <v>32</v>
      </c>
      <c r="B3" s="27" t="s">
        <v>2</v>
      </c>
      <c r="C3" s="28">
        <v>1</v>
      </c>
      <c r="D3" s="28">
        <v>2</v>
      </c>
      <c r="E3" s="28">
        <v>3</v>
      </c>
      <c r="F3" s="28">
        <v>4</v>
      </c>
      <c r="G3" s="28">
        <v>5</v>
      </c>
      <c r="H3" s="28">
        <v>6</v>
      </c>
      <c r="I3" s="28">
        <v>7</v>
      </c>
      <c r="J3" s="28">
        <v>8</v>
      </c>
      <c r="K3" s="28">
        <v>9</v>
      </c>
      <c r="L3" s="28">
        <v>10</v>
      </c>
      <c r="M3" s="28">
        <v>11</v>
      </c>
      <c r="N3" s="28">
        <v>12</v>
      </c>
      <c r="O3" s="28">
        <v>13</v>
      </c>
      <c r="P3" s="28">
        <v>14</v>
      </c>
      <c r="Q3" s="28">
        <v>15</v>
      </c>
      <c r="R3" s="29" t="s">
        <v>33</v>
      </c>
    </row>
    <row r="4" spans="1:18" x14ac:dyDescent="0.2">
      <c r="A4" s="30">
        <v>1</v>
      </c>
      <c r="B4" s="30" t="str">
        <f>B!C7</f>
        <v>Ekiji</v>
      </c>
      <c r="C4" s="31">
        <v>5</v>
      </c>
      <c r="D4" s="31">
        <v>0</v>
      </c>
      <c r="E4" s="31">
        <v>5</v>
      </c>
      <c r="F4" s="31">
        <v>5</v>
      </c>
      <c r="G4" s="31">
        <v>-5</v>
      </c>
      <c r="H4" s="31">
        <v>0</v>
      </c>
      <c r="I4" s="31">
        <v>-5</v>
      </c>
      <c r="J4" s="31">
        <v>0</v>
      </c>
      <c r="K4" s="31">
        <v>-5</v>
      </c>
      <c r="L4" s="31">
        <v>0</v>
      </c>
      <c r="M4" s="31">
        <v>5</v>
      </c>
      <c r="N4" s="31">
        <v>-5</v>
      </c>
      <c r="O4" s="31">
        <v>5</v>
      </c>
      <c r="P4" s="31">
        <v>5</v>
      </c>
      <c r="Q4" s="31">
        <v>5</v>
      </c>
      <c r="R4" s="32">
        <f>SUM(C4:Q4)</f>
        <v>15</v>
      </c>
    </row>
    <row r="5" spans="1:18" x14ac:dyDescent="0.2">
      <c r="A5" s="30">
        <v>2</v>
      </c>
      <c r="B5" s="30" t="str">
        <f>B!C8</f>
        <v>Fantastični štirje</v>
      </c>
      <c r="C5" s="31">
        <v>5</v>
      </c>
      <c r="D5" s="31">
        <v>5</v>
      </c>
      <c r="E5" s="31">
        <v>5</v>
      </c>
      <c r="F5" s="31">
        <v>0</v>
      </c>
      <c r="G5" s="31">
        <v>5</v>
      </c>
      <c r="H5" s="31">
        <v>5</v>
      </c>
      <c r="I5" s="31">
        <v>5</v>
      </c>
      <c r="J5" s="31">
        <v>0</v>
      </c>
      <c r="K5" s="31">
        <v>5</v>
      </c>
      <c r="L5" s="31">
        <v>5</v>
      </c>
      <c r="M5" s="31">
        <v>5</v>
      </c>
      <c r="N5" s="31">
        <v>5</v>
      </c>
      <c r="O5" s="31">
        <v>-5</v>
      </c>
      <c r="P5" s="31">
        <v>-5</v>
      </c>
      <c r="Q5" s="31">
        <v>5</v>
      </c>
      <c r="R5" s="32">
        <f t="shared" ref="R5:R9" si="0">SUM(C5:Q5)</f>
        <v>45</v>
      </c>
    </row>
    <row r="6" spans="1:18" x14ac:dyDescent="0.2">
      <c r="A6" s="30">
        <v>3</v>
      </c>
      <c r="B6" s="30" t="str">
        <f>B!C9</f>
        <v>SWAT</v>
      </c>
      <c r="C6" s="31">
        <v>5</v>
      </c>
      <c r="D6" s="31">
        <v>0</v>
      </c>
      <c r="E6" s="31">
        <v>5</v>
      </c>
      <c r="F6" s="31">
        <v>-5</v>
      </c>
      <c r="G6" s="31">
        <v>-5</v>
      </c>
      <c r="H6" s="31">
        <v>-5</v>
      </c>
      <c r="I6" s="31">
        <v>0</v>
      </c>
      <c r="J6" s="31">
        <v>0</v>
      </c>
      <c r="K6" s="31">
        <v>-5</v>
      </c>
      <c r="L6" s="31">
        <v>5</v>
      </c>
      <c r="M6" s="31">
        <v>5</v>
      </c>
      <c r="N6" s="31">
        <v>5</v>
      </c>
      <c r="O6" s="31">
        <v>-5</v>
      </c>
      <c r="P6" s="31">
        <v>5</v>
      </c>
      <c r="Q6" s="31">
        <v>5</v>
      </c>
      <c r="R6" s="32">
        <f t="shared" si="0"/>
        <v>10</v>
      </c>
    </row>
    <row r="7" spans="1:18" x14ac:dyDescent="0.2">
      <c r="A7" s="30">
        <v>4</v>
      </c>
      <c r="B7" s="30" t="str">
        <f>B!C10</f>
        <v>Ljubljanski orli</v>
      </c>
      <c r="C7" s="31">
        <v>5</v>
      </c>
      <c r="D7" s="31">
        <v>-5</v>
      </c>
      <c r="E7" s="31">
        <v>5</v>
      </c>
      <c r="F7" s="31">
        <v>5</v>
      </c>
      <c r="G7" s="31">
        <v>5</v>
      </c>
      <c r="H7" s="31">
        <v>-5</v>
      </c>
      <c r="I7" s="31">
        <v>-5</v>
      </c>
      <c r="J7" s="31">
        <v>0</v>
      </c>
      <c r="K7" s="31">
        <v>-5</v>
      </c>
      <c r="L7" s="31">
        <v>-5</v>
      </c>
      <c r="M7" s="31">
        <v>5</v>
      </c>
      <c r="N7" s="31">
        <v>-5</v>
      </c>
      <c r="O7" s="31">
        <v>-5</v>
      </c>
      <c r="P7" s="31">
        <v>5</v>
      </c>
      <c r="Q7" s="31">
        <v>5</v>
      </c>
      <c r="R7" s="32">
        <f t="shared" si="0"/>
        <v>0</v>
      </c>
    </row>
    <row r="8" spans="1:18" x14ac:dyDescent="0.2">
      <c r="A8" s="30">
        <v>5</v>
      </c>
      <c r="B8" s="30" t="str">
        <f>B!C11</f>
        <v>Kekci</v>
      </c>
      <c r="C8" s="31">
        <v>0</v>
      </c>
      <c r="D8" s="31">
        <v>5</v>
      </c>
      <c r="E8" s="31">
        <v>5</v>
      </c>
      <c r="F8" s="31">
        <v>5</v>
      </c>
      <c r="G8" s="31">
        <v>5</v>
      </c>
      <c r="H8" s="31">
        <v>5</v>
      </c>
      <c r="I8" s="31">
        <v>0</v>
      </c>
      <c r="J8" s="31">
        <v>0</v>
      </c>
      <c r="K8" s="31">
        <v>5</v>
      </c>
      <c r="L8" s="31">
        <v>5</v>
      </c>
      <c r="M8" s="31">
        <v>-5</v>
      </c>
      <c r="N8" s="31">
        <v>5</v>
      </c>
      <c r="O8" s="31">
        <v>5</v>
      </c>
      <c r="P8" s="31">
        <v>5</v>
      </c>
      <c r="Q8" s="31">
        <v>5</v>
      </c>
      <c r="R8" s="32">
        <f t="shared" si="0"/>
        <v>50</v>
      </c>
    </row>
    <row r="9" spans="1:18" x14ac:dyDescent="0.2">
      <c r="A9" s="30">
        <v>6</v>
      </c>
      <c r="B9" s="30" t="str">
        <f>B!C12</f>
        <v>Operacija X</v>
      </c>
      <c r="C9" s="31">
        <v>-5</v>
      </c>
      <c r="D9" s="31">
        <v>-5</v>
      </c>
      <c r="E9" s="31">
        <v>-5</v>
      </c>
      <c r="F9" s="31">
        <v>0</v>
      </c>
      <c r="G9" s="31">
        <v>0</v>
      </c>
      <c r="H9" s="31">
        <v>5</v>
      </c>
      <c r="I9" s="31">
        <v>0</v>
      </c>
      <c r="J9" s="31">
        <v>5</v>
      </c>
      <c r="K9" s="31">
        <v>-5</v>
      </c>
      <c r="L9" s="31">
        <v>-5</v>
      </c>
      <c r="M9" s="31">
        <v>5</v>
      </c>
      <c r="N9" s="31">
        <v>5</v>
      </c>
      <c r="O9" s="31">
        <v>-5</v>
      </c>
      <c r="P9" s="31">
        <v>-5</v>
      </c>
      <c r="Q9" s="31">
        <v>5</v>
      </c>
      <c r="R9" s="32">
        <f t="shared" si="0"/>
        <v>-10</v>
      </c>
    </row>
    <row r="11" spans="1:18" ht="15.75" x14ac:dyDescent="0.25">
      <c r="A11" s="26" t="s">
        <v>44</v>
      </c>
    </row>
    <row r="13" spans="1:18" x14ac:dyDescent="0.2">
      <c r="A13" s="27" t="s">
        <v>32</v>
      </c>
      <c r="B13" s="27" t="s">
        <v>2</v>
      </c>
      <c r="C13" s="28">
        <v>1</v>
      </c>
      <c r="D13" s="28">
        <v>2</v>
      </c>
      <c r="E13" s="28">
        <v>3</v>
      </c>
      <c r="F13" s="28">
        <v>4</v>
      </c>
      <c r="G13" s="28">
        <v>5</v>
      </c>
      <c r="H13" s="28">
        <v>6</v>
      </c>
      <c r="I13" s="28">
        <v>7</v>
      </c>
      <c r="J13" s="28">
        <v>8</v>
      </c>
      <c r="K13" s="28">
        <v>9</v>
      </c>
      <c r="L13" s="28">
        <v>10</v>
      </c>
      <c r="M13" s="28">
        <v>11</v>
      </c>
      <c r="N13" s="28">
        <v>12</v>
      </c>
      <c r="O13" s="28">
        <v>13</v>
      </c>
      <c r="P13" s="28">
        <v>14</v>
      </c>
      <c r="Q13" s="28">
        <v>15</v>
      </c>
      <c r="R13" s="29" t="s">
        <v>33</v>
      </c>
    </row>
    <row r="14" spans="1:18" x14ac:dyDescent="0.2">
      <c r="A14" s="30">
        <v>1</v>
      </c>
      <c r="B14" s="30" t="str">
        <f>E!C7</f>
        <v>Pazi kamen!</v>
      </c>
      <c r="C14" s="31">
        <v>5</v>
      </c>
      <c r="D14" s="31">
        <v>5</v>
      </c>
      <c r="E14" s="31">
        <v>5</v>
      </c>
      <c r="F14" s="31">
        <v>5</v>
      </c>
      <c r="G14" s="31">
        <v>5</v>
      </c>
      <c r="H14" s="31">
        <v>5</v>
      </c>
      <c r="I14" s="31">
        <v>5</v>
      </c>
      <c r="J14" s="31">
        <v>5</v>
      </c>
      <c r="K14" s="31">
        <v>5</v>
      </c>
      <c r="L14" s="31">
        <v>5</v>
      </c>
      <c r="M14" s="31">
        <v>5</v>
      </c>
      <c r="N14" s="31">
        <v>5</v>
      </c>
      <c r="O14" s="31">
        <v>5</v>
      </c>
      <c r="P14" s="31">
        <v>5</v>
      </c>
      <c r="Q14" s="31">
        <v>5</v>
      </c>
      <c r="R14" s="32">
        <f>SUM(C14:Q14)</f>
        <v>75</v>
      </c>
    </row>
    <row r="15" spans="1:18" x14ac:dyDescent="0.2">
      <c r="A15" s="30">
        <v>2</v>
      </c>
      <c r="B15" s="30" t="str">
        <f>E!C8</f>
        <v xml:space="preserve">Veter v laseh </v>
      </c>
      <c r="C15" s="31">
        <v>5</v>
      </c>
      <c r="D15" s="31">
        <v>5</v>
      </c>
      <c r="E15" s="31">
        <v>5</v>
      </c>
      <c r="F15" s="31">
        <v>-5</v>
      </c>
      <c r="G15" s="31">
        <v>5</v>
      </c>
      <c r="H15" s="31">
        <v>5</v>
      </c>
      <c r="I15" s="31">
        <v>0</v>
      </c>
      <c r="J15" s="31">
        <v>5</v>
      </c>
      <c r="K15" s="31">
        <v>5</v>
      </c>
      <c r="L15" s="31">
        <v>-5</v>
      </c>
      <c r="M15" s="31">
        <v>5</v>
      </c>
      <c r="N15" s="31">
        <v>5</v>
      </c>
      <c r="O15" s="31">
        <v>5</v>
      </c>
      <c r="P15" s="31">
        <v>5</v>
      </c>
      <c r="Q15" s="31">
        <v>5</v>
      </c>
      <c r="R15" s="32">
        <f t="shared" ref="R15:R16" si="1">SUM(C15:Q15)</f>
        <v>50</v>
      </c>
    </row>
    <row r="16" spans="1:18" x14ac:dyDescent="0.2">
      <c r="A16" s="30">
        <v>3</v>
      </c>
      <c r="B16" s="30" t="str">
        <f>E!C9</f>
        <v>Mladi senijorji</v>
      </c>
      <c r="C16" s="31">
        <v>5</v>
      </c>
      <c r="D16" s="31">
        <v>5</v>
      </c>
      <c r="E16" s="31">
        <v>5</v>
      </c>
      <c r="F16" s="31">
        <v>5</v>
      </c>
      <c r="G16" s="31">
        <v>5</v>
      </c>
      <c r="H16" s="31">
        <v>5</v>
      </c>
      <c r="I16" s="31">
        <v>5</v>
      </c>
      <c r="J16" s="31">
        <v>5</v>
      </c>
      <c r="K16" s="31">
        <v>5</v>
      </c>
      <c r="L16" s="31">
        <v>5</v>
      </c>
      <c r="M16" s="31">
        <v>5</v>
      </c>
      <c r="N16" s="31">
        <v>5</v>
      </c>
      <c r="O16" s="31">
        <v>5</v>
      </c>
      <c r="P16" s="31">
        <v>5</v>
      </c>
      <c r="Q16" s="31">
        <v>5</v>
      </c>
      <c r="R16" s="32">
        <f t="shared" si="1"/>
        <v>75</v>
      </c>
    </row>
  </sheetData>
  <phoneticPr fontId="13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12</vt:i4>
      </vt:variant>
      <vt:variant>
        <vt:lpstr>Imenovani obsegi</vt:lpstr>
      </vt:variant>
      <vt:variant>
        <vt:i4>4</vt:i4>
      </vt:variant>
    </vt:vector>
  </HeadingPairs>
  <TitlesOfParts>
    <vt:vector size="16" baseType="lpstr">
      <vt:lpstr>A</vt:lpstr>
      <vt:lpstr>B</vt:lpstr>
      <vt:lpstr>C</vt:lpstr>
      <vt:lpstr>Č</vt:lpstr>
      <vt:lpstr>D</vt:lpstr>
      <vt:lpstr>E</vt:lpstr>
      <vt:lpstr>F</vt:lpstr>
      <vt:lpstr>Teorija A</vt:lpstr>
      <vt:lpstr>Teorija BEF</vt:lpstr>
      <vt:lpstr>teorija CČD</vt:lpstr>
      <vt:lpstr>skupno za tisk</vt:lpstr>
      <vt:lpstr>Tabele</vt:lpstr>
      <vt:lpstr>Excel_BuiltIn_Print_Area_7</vt:lpstr>
      <vt:lpstr>Excel_BuiltIn_Print_Area_7_1</vt:lpstr>
      <vt:lpstr>KT</vt:lpstr>
      <vt:lpstr>'skupno za tisk'!Področje_tiskanja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</dc:creator>
  <cp:lastModifiedBy>joze</cp:lastModifiedBy>
  <dcterms:created xsi:type="dcterms:W3CDTF">2015-10-27T08:11:04Z</dcterms:created>
  <dcterms:modified xsi:type="dcterms:W3CDTF">2015-11-23T19:06:56Z</dcterms:modified>
</cp:coreProperties>
</file>